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3"/>
  </bookViews>
  <sheets>
    <sheet name="bs" sheetId="1" r:id="rId1"/>
    <sheet name="pl-d" sheetId="2" r:id="rId2"/>
    <sheet name="cf" sheetId="3" r:id="rId3"/>
    <sheet name="EQUITY " sheetId="4" r:id="rId4"/>
  </sheets>
  <definedNames>
    <definedName name="_xlnm.Print_Area" localSheetId="0">'bs'!$A$1:$K$73</definedName>
    <definedName name="_xlnm.Print_Area" localSheetId="2">'cf'!$B$1:$K$79</definedName>
    <definedName name="_xlnm.Print_Area" localSheetId="3">'EQUITY '!$B$2:$T$68</definedName>
    <definedName name="_xlnm.Print_Area" localSheetId="1">'pl-d'!$A$1:$K$70</definedName>
  </definedNames>
  <calcPr fullCalcOnLoad="1"/>
</workbook>
</file>

<file path=xl/comments1.xml><?xml version="1.0" encoding="utf-8"?>
<comments xmlns="http://schemas.openxmlformats.org/spreadsheetml/2006/main">
  <authors>
    <author>KooiChen</author>
  </authors>
  <commentList>
    <comment ref="H66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  <comment ref="J66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</commentList>
</comments>
</file>

<file path=xl/sharedStrings.xml><?xml version="1.0" encoding="utf-8"?>
<sst xmlns="http://schemas.openxmlformats.org/spreadsheetml/2006/main" count="243" uniqueCount="164">
  <si>
    <t>PW CONSOLIDATED BHD</t>
  </si>
  <si>
    <t>Condensed Consolidated Statement of Cash Flows</t>
  </si>
  <si>
    <t>For The Period Ended 31 December 2011</t>
  </si>
  <si>
    <t>12 months</t>
  </si>
  <si>
    <t>3 months</t>
  </si>
  <si>
    <t>ended</t>
  </si>
  <si>
    <t>31 December 2011</t>
  </si>
  <si>
    <t>31 December 2010</t>
  </si>
  <si>
    <t>31 Mar. 2004</t>
  </si>
  <si>
    <t>(RM'000)</t>
  </si>
  <si>
    <t>Profit before tax</t>
  </si>
  <si>
    <t>- Continuing operations</t>
  </si>
  <si>
    <t>- Discontinued operations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</si>
  <si>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</si>
  <si>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</si>
  <si>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</si>
  <si>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</si>
  <si>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</si>
  <si>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</si>
  <si>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</si>
  <si>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</si>
  <si>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</si>
  <si>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</si>
  <si>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</si>
  <si>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</si>
  <si>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</si>
  <si>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Proceeds from disposal of non-current assets held for sale</t>
  </si>
  <si>
    <t xml:space="preserve"> </t>
  </si>
  <si>
    <t>- Proceeds from disposal of long leasehold land</t>
  </si>
  <si>
    <t>- Purchase of share from minority shareholders</t>
  </si>
  <si>
    <t>- Acquisition of subsidiary company, net of cash required</t>
  </si>
  <si>
    <t>- Acquisition of equity interest from existing shareholder</t>
  </si>
  <si>
    <t>- Acquisition of other investment</t>
  </si>
  <si>
    <t>- Purchase of Property, plant and equipment</t>
  </si>
  <si>
    <t>- Acquisition of long leasehold land</t>
  </si>
  <si>
    <t>- Purchase of own shares</t>
  </si>
  <si>
    <t>- Placement of Fixed deposits</t>
  </si>
  <si>
    <t>- Rental received</t>
  </si>
  <si>
    <t>- Interest received</t>
  </si>
  <si>
    <t>- Dividend paid</t>
  </si>
  <si>
    <t>Financing Activities</t>
  </si>
  <si>
    <t>- Dividends paid</t>
  </si>
  <si>
    <t>- Transaction with owner as owner</t>
  </si>
  <si>
    <t>- Bank borrowings</t>
  </si>
  <si>
    <t>- Director's Account</t>
  </si>
  <si>
    <t>Net Change in Cash &amp; Cash Equivalents</t>
  </si>
  <si>
    <t xml:space="preserve">Cash and cash equivalents as at 1 January </t>
  </si>
  <si>
    <t>Cash and cash equivalents as at 30 September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</si>
  <si>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</si>
  <si>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</si>
  <si>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</si>
  <si>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</si>
  <si>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Annual Financial Report for the Year Ended 31 December 2010</t>
  </si>
  <si>
    <t>PW CONSOLIDATED BHD.</t>
  </si>
  <si>
    <t>Condensed Consolidated Statement of Comprehensive Income</t>
  </si>
  <si>
    <t>Current</t>
  </si>
  <si>
    <t>Qtr Ended</t>
  </si>
  <si>
    <t>Cumulative</t>
  </si>
  <si>
    <t>To-date</t>
  </si>
  <si>
    <t>(restated)</t>
  </si>
  <si>
    <t>Revenue</t>
  </si>
  <si>
    <t>Operating  Expenses</t>
  </si>
  <si>
    <t>Other Operating Income</t>
  </si>
  <si>
    <t>Profit from Operations</t>
  </si>
  <si>
    <t>Negative Goodwill</t>
  </si>
  <si>
    <t>Finance costs</t>
  </si>
  <si>
    <t>Profit before Taxation</t>
  </si>
  <si>
    <t>Taxation</t>
  </si>
  <si>
    <t>Profit for the period from continuing operations</t>
  </si>
  <si>
    <t>Profit/(Loss) for the period from discontinued operations</t>
  </si>
  <si>
    <t>Profit for the period</t>
  </si>
  <si>
    <t>Other comprehensive income</t>
  </si>
  <si>
    <t>Total Comprehensive Income for the period</t>
  </si>
  <si>
    <t>Attributable to:</t>
  </si>
  <si>
    <t>Equity Holders of the Parent</t>
  </si>
  <si>
    <t>Minority Interest</t>
  </si>
  <si>
    <t>Comprehensive Income for the period</t>
  </si>
  <si>
    <t>Earnings per share for profit attributable to equity holder of the parent</t>
  </si>
  <si>
    <t xml:space="preserve">        - Basic (sen),for profit from continuing operatinon</t>
  </si>
  <si>
    <t xml:space="preserve">        - Basic (sen),for profit from discontinued operatinon</t>
  </si>
  <si>
    <t xml:space="preserve">        - Basic (sen), for profit for the period</t>
  </si>
  <si>
    <t xml:space="preserve">        - Diluted (sen)</t>
  </si>
  <si>
    <t xml:space="preserve">The Condensed Consolidated Income Statement should be read in conjunction with the </t>
  </si>
  <si>
    <t>PW -2</t>
  </si>
  <si>
    <t>Condensed Consolidated Statement of Financial Position</t>
  </si>
  <si>
    <t>As At 31 December 2011</t>
  </si>
  <si>
    <t xml:space="preserve">Quarter ended </t>
  </si>
  <si>
    <t xml:space="preserve">Year ended </t>
  </si>
  <si>
    <t>31 Dec 2010</t>
  </si>
  <si>
    <t>ASSETS</t>
  </si>
  <si>
    <t>Non-current assets</t>
  </si>
  <si>
    <t>Property, Plant and Equipment</t>
  </si>
  <si>
    <t>Investment Properties</t>
  </si>
  <si>
    <t>Prepaid Lease Payments</t>
  </si>
  <si>
    <t>Goodwill</t>
  </si>
  <si>
    <t xml:space="preserve">Current Assets </t>
  </si>
  <si>
    <t>Inventories</t>
  </si>
  <si>
    <t>Trade Debtors</t>
  </si>
  <si>
    <t>Other Debtors</t>
  </si>
  <si>
    <t>Tax recoverable</t>
  </si>
  <si>
    <t>Available-for-sale assets</t>
  </si>
  <si>
    <t>Fixed deposits with licensed</t>
  </si>
  <si>
    <t>Cash &amp; Cash Equivalents</t>
  </si>
  <si>
    <t>Non-current asset held for sale</t>
  </si>
  <si>
    <t>Total assets</t>
  </si>
  <si>
    <t>EQUITY AND LIABILITIES</t>
  </si>
  <si>
    <t>Equity attributable to equity holders of the parent</t>
  </si>
  <si>
    <t>Share Capital</t>
  </si>
  <si>
    <t>Reserves</t>
  </si>
  <si>
    <t>Minorities Interest</t>
  </si>
  <si>
    <t>Total equity</t>
  </si>
  <si>
    <t>Non-current liabilities</t>
  </si>
  <si>
    <t>Long-term borrowings</t>
  </si>
  <si>
    <t>Deferred Taxation</t>
  </si>
  <si>
    <t>Total non-current liabilities</t>
  </si>
  <si>
    <t>Current liabilities</t>
  </si>
  <si>
    <t>Trade Creditors</t>
  </si>
  <si>
    <t>Other Creditors</t>
  </si>
  <si>
    <t>Amount due to Director</t>
  </si>
  <si>
    <t>Overdraft &amp; Short Term Borrowings</t>
  </si>
  <si>
    <t>Provision for Bad Debt</t>
  </si>
  <si>
    <t>Total current liabilities</t>
  </si>
  <si>
    <t>Total liabilities</t>
  </si>
  <si>
    <t>Total equity and liabilities</t>
  </si>
  <si>
    <t xml:space="preserve">Net assets per share attributable to </t>
  </si>
  <si>
    <t>shareholders of the company (RM)</t>
  </si>
  <si>
    <t xml:space="preserve">The Condensed Consolidated Balance Sheets should be read in conjunction with the </t>
  </si>
  <si>
    <t>PW -1</t>
  </si>
  <si>
    <t>Condensed Consolidated Statements of Changes in Equity</t>
  </si>
  <si>
    <t>For The Period Ended 30 December 2011</t>
  </si>
  <si>
    <t>Attributable to Equity Holder of the Parent</t>
  </si>
  <si>
    <t>Share</t>
  </si>
  <si>
    <t xml:space="preserve">Treasury </t>
  </si>
  <si>
    <t>fair value</t>
  </si>
  <si>
    <t>Capital</t>
  </si>
  <si>
    <t xml:space="preserve">Retained </t>
  </si>
  <si>
    <t xml:space="preserve">Minority </t>
  </si>
  <si>
    <t>Total</t>
  </si>
  <si>
    <t>premium</t>
  </si>
  <si>
    <t>Reserve</t>
  </si>
  <si>
    <t>Profit</t>
  </si>
  <si>
    <t>Interest</t>
  </si>
  <si>
    <t>Equity</t>
  </si>
  <si>
    <t>12 months ended</t>
  </si>
  <si>
    <t xml:space="preserve"> 31 December 2011</t>
  </si>
  <si>
    <t>Balance as at 1 January 2011</t>
  </si>
  <si>
    <t>Acquisition / Additions</t>
  </si>
  <si>
    <t>Changes in fair value of available for sale assets</t>
  </si>
  <si>
    <t>Acquisition of additional equity interests of existing subsidiary from minority interest</t>
  </si>
  <si>
    <t>Realistion of revaluation surplus upon depreciation</t>
  </si>
  <si>
    <t>Treasury share</t>
  </si>
  <si>
    <t>Dividend paid</t>
  </si>
  <si>
    <t>Balance as at 31 December 2011</t>
  </si>
  <si>
    <t xml:space="preserve">The Condensed Consolidated Statement of changes in Equity should be read in conjunction with the </t>
  </si>
  <si>
    <t>For The Period Ended 31 December 2010</t>
  </si>
  <si>
    <t>(Restated)</t>
  </si>
  <si>
    <t xml:space="preserve"> 31 December 2010</t>
  </si>
  <si>
    <t>Balance as at 1 January 2010</t>
  </si>
  <si>
    <t>Revaluation surplus</t>
  </si>
  <si>
    <t>Total comprehensive income for the period</t>
  </si>
  <si>
    <t>Balance as at 31 December 2010</t>
  </si>
  <si>
    <t>Annual Financial Report for the Year Ended 31 December 2009</t>
  </si>
  <si>
    <t>PW -3</t>
  </si>
  <si>
    <t>PW - 4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</si>
</sst>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General_)"/>
    <numFmt numFmtId="178" formatCode="_-&quot;$&quot;* #,##0_-;\-&quot;$&quot;* #,##0_-;_-&quot;$&quot;* &quot;-&quot;_-;_-@_-"/>
    <numFmt numFmtId="179" formatCode="0.00_)"/>
    <numFmt numFmtId="180" formatCode="#,##0.0000;[Red]\-#,##0.0000"/>
    <numFmt numFmtId="181" formatCode="###0_);[Red]\(###0\)"/>
    <numFmt numFmtId="182" formatCode="###0.0_);[Red]\(###0.0\)"/>
    <numFmt numFmtId="183" formatCode="###0.00_);[Red]\(###0.00\)"/>
    <numFmt numFmtId="184" formatCode="###0.000_);[Red]\(###0.000\)"/>
    <numFmt numFmtId="185" formatCode="###0.0000_);[Red]\(###0.0000\)"/>
    <numFmt numFmtId="186" formatCode="#,##0.00000;[Red]\-#,##0.00000"/>
    <numFmt numFmtId="187" formatCode="_(* #,##0.000_);_(* \(#,##0.000\);_(* &quot;-&quot;??_);_(@_)"/>
    <numFmt numFmtId="188" formatCode="_(* #,##0.0000_);_(* \(#,##0.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);\(0.00\)"/>
    <numFmt numFmtId="193" formatCode="_(* #,##0.0_);_(* \(#,##0.0\);_(* &quot;-&quot;?_);_(@_)"/>
    <numFmt numFmtId="194" formatCode="_-* #,##0.00_-;[Red]* \(#,##0.00\)_-;_-* &quot;-&quot;??_-;_-@_-"/>
    <numFmt numFmtId="195" formatCode="0.0%"/>
    <numFmt numFmtId="196" formatCode="_-* #,##0.0_-;\-* #,##0.0_-;_-* &quot;-&quot;??_-;_-@_-"/>
    <numFmt numFmtId="197" formatCode="_-* #,##0_-;\-* #,##0_-;_-* &quot;-&quot;??_-;_-@_-"/>
    <numFmt numFmtId="198" formatCode="_(* #,##0.0000_);_(* \(#,##0.0000\);_(* &quot;-&quot;????_);_(@_)"/>
    <numFmt numFmtId="199" formatCode="#,##0.0_);[Red]\(#,##0.0\)"/>
    <numFmt numFmtId="200" formatCode="#,##0.00;[Red]#,##0.00"/>
    <numFmt numFmtId="201" formatCode="0.0"/>
    <numFmt numFmtId="202" formatCode="d/m/yyyy"/>
    <numFmt numFmtId="203" formatCode="0.00_);[Red]\(0.00\)"/>
    <numFmt numFmtId="204" formatCode="_(&quot;$&quot;* #,##0.000_);_(&quot;$&quot;* \(#,##0.000\);_(&quot;$&quot;* &quot;-&quot;??_);_(@_)"/>
    <numFmt numFmtId="205" formatCode="_(&quot;$&quot;* #,##0.0_);_(&quot;$&quot;* \(#,##0.0\);_(&quot;$&quot;* &quot;-&quot;??_);_(@_)"/>
    <numFmt numFmtId="206" formatCode="_(&quot;$&quot;* #,##0_);_(&quot;$&quot;* \(#,##0\);_(&quot;$&quot;* &quot;-&quot;??_);_(@_)"/>
  </numFmts>
  <fonts count="30">
    <font>
      <sz val="10"/>
      <name val="Arial"/>
      <family val="0"/>
    </font>
    <font>
      <sz val="12"/>
      <name val="????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color indexed="14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6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76" fontId="2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10" fontId="6" fillId="3" borderId="4" applyNumberFormat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179" fontId="9" fillId="0" borderId="0">
      <alignment/>
      <protection/>
    </xf>
    <xf numFmtId="9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49" fontId="3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</cellStyleXfs>
  <cellXfs count="7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75" fontId="15" fillId="0" borderId="0" xfId="0" applyNumberFormat="1" applyFont="1" applyAlignment="1">
      <alignment/>
    </xf>
    <xf numFmtId="175" fontId="15" fillId="0" borderId="0" xfId="23" applyNumberFormat="1" applyFont="1" applyAlignment="1">
      <alignment/>
    </xf>
    <xf numFmtId="175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5" fillId="0" borderId="0" xfId="0" applyNumberFormat="1" applyFont="1" applyAlignment="1">
      <alignment/>
    </xf>
    <xf numFmtId="175" fontId="15" fillId="0" borderId="5" xfId="23" applyNumberFormat="1" applyFont="1" applyBorder="1" applyAlignment="1">
      <alignment/>
    </xf>
    <xf numFmtId="175" fontId="15" fillId="0" borderId="0" xfId="23" applyNumberFormat="1" applyFont="1" applyBorder="1" applyAlignment="1">
      <alignment/>
    </xf>
    <xf numFmtId="0" fontId="15" fillId="0" borderId="6" xfId="0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5" fillId="0" borderId="7" xfId="0" applyNumberFormat="1" applyFont="1" applyBorder="1" applyAlignment="1">
      <alignment/>
    </xf>
    <xf numFmtId="175" fontId="15" fillId="0" borderId="7" xfId="23" applyNumberFormat="1" applyFont="1" applyFill="1" applyBorder="1" applyAlignment="1">
      <alignment/>
    </xf>
    <xf numFmtId="175" fontId="15" fillId="0" borderId="0" xfId="23" applyNumberFormat="1" applyFont="1" applyFill="1" applyAlignment="1">
      <alignment/>
    </xf>
    <xf numFmtId="175" fontId="15" fillId="0" borderId="3" xfId="23" applyNumberFormat="1" applyFont="1" applyBorder="1" applyAlignment="1">
      <alignment/>
    </xf>
    <xf numFmtId="175" fontId="15" fillId="0" borderId="8" xfId="23" applyNumberFormat="1" applyFont="1" applyBorder="1" applyAlignment="1">
      <alignment/>
    </xf>
    <xf numFmtId="0" fontId="16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17" fillId="0" borderId="0" xfId="0" applyFont="1" applyAlignment="1">
      <alignment/>
    </xf>
    <xf numFmtId="43" fontId="10" fillId="0" borderId="0" xfId="23" applyFont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175" fontId="15" fillId="0" borderId="7" xfId="23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175" fontId="15" fillId="0" borderId="9" xfId="23" applyNumberFormat="1" applyFont="1" applyBorder="1" applyAlignment="1">
      <alignment/>
    </xf>
    <xf numFmtId="0" fontId="15" fillId="0" borderId="0" xfId="0" applyFont="1" applyFill="1" applyAlignment="1">
      <alignment/>
    </xf>
    <xf numFmtId="175" fontId="15" fillId="0" borderId="8" xfId="23" applyNumberFormat="1" applyFont="1" applyFill="1" applyBorder="1" applyAlignment="1">
      <alignment/>
    </xf>
    <xf numFmtId="175" fontId="15" fillId="0" borderId="0" xfId="2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9" xfId="23" applyNumberFormat="1" applyFont="1" applyFill="1" applyBorder="1" applyAlignment="1">
      <alignment/>
    </xf>
    <xf numFmtId="43" fontId="15" fillId="0" borderId="0" xfId="23" applyFont="1" applyFill="1" applyAlignment="1">
      <alignment/>
    </xf>
    <xf numFmtId="43" fontId="15" fillId="0" borderId="0" xfId="23" applyFont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4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center"/>
    </xf>
    <xf numFmtId="175" fontId="15" fillId="0" borderId="5" xfId="23" applyNumberFormat="1" applyFont="1" applyFill="1" applyBorder="1" applyAlignment="1">
      <alignment/>
    </xf>
    <xf numFmtId="175" fontId="15" fillId="0" borderId="9" xfId="23" applyNumberFormat="1" applyFont="1" applyFill="1" applyBorder="1" applyAlignment="1">
      <alignment/>
    </xf>
    <xf numFmtId="175" fontId="10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75" fontId="15" fillId="0" borderId="8" xfId="0" applyNumberFormat="1" applyFont="1" applyFill="1" applyBorder="1" applyAlignment="1">
      <alignment/>
    </xf>
    <xf numFmtId="175" fontId="15" fillId="0" borderId="0" xfId="0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15" fillId="0" borderId="0" xfId="0" applyFont="1" applyAlignment="1">
      <alignment wrapText="1"/>
    </xf>
    <xf numFmtId="0" fontId="27" fillId="0" borderId="0" xfId="0" applyFont="1" applyAlignment="1">
      <alignment wrapText="1"/>
    </xf>
    <xf numFmtId="175" fontId="15" fillId="0" borderId="3" xfId="23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104775</xdr:rowOff>
    </xdr:from>
    <xdr:to>
      <xdr:col>6</xdr:col>
      <xdr:colOff>66675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047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</xdr:row>
      <xdr:rowOff>76200</xdr:rowOff>
    </xdr:from>
    <xdr:to>
      <xdr:col>3</xdr:col>
      <xdr:colOff>676275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381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28575</xdr:rowOff>
    </xdr:from>
    <xdr:to>
      <xdr:col>7</xdr:col>
      <xdr:colOff>390525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905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771525</xdr:colOff>
      <xdr:row>41</xdr:row>
      <xdr:rowOff>123825</xdr:rowOff>
    </xdr:from>
    <xdr:to>
      <xdr:col>15</xdr:col>
      <xdr:colOff>533400</xdr:colOff>
      <xdr:row>41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001000" y="80010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123825</xdr:rowOff>
    </xdr:from>
    <xdr:to>
      <xdr:col>5</xdr:col>
      <xdr:colOff>76200</xdr:colOff>
      <xdr:row>41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2533650" y="8001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771525</xdr:colOff>
      <xdr:row>9</xdr:row>
      <xdr:rowOff>123825</xdr:rowOff>
    </xdr:from>
    <xdr:to>
      <xdr:col>15</xdr:col>
      <xdr:colOff>533400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001000" y="17335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123825</xdr:rowOff>
    </xdr:from>
    <xdr:to>
      <xdr:col>5</xdr:col>
      <xdr:colOff>76200</xdr:colOff>
      <xdr:row>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2533650" y="17335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L84"/>
  <sheetViews>
    <sheetView showGridLines="0" zoomScale="75" zoomScaleNormal="75" workbookViewId="0" topLeftCell="A52">
      <selection activeCell="J73" sqref="J73"/>
    </sheetView>
  </sheetViews>
  <sheetFormatPr defaultColWidth="9.140625" defaultRowHeight="12.75" outlineLevelRow="1"/>
  <cols>
    <col min="1" max="1" width="3.00390625" style="1" customWidth="1"/>
    <col min="2" max="2" width="2.57421875" style="1" customWidth="1"/>
    <col min="3" max="3" width="9.140625" style="1" customWidth="1"/>
    <col min="4" max="4" width="8.140625" style="1" customWidth="1"/>
    <col min="5" max="5" width="9.140625" style="1" customWidth="1"/>
    <col min="6" max="6" width="10.57421875" style="1" customWidth="1"/>
    <col min="7" max="7" width="5.421875" style="1" customWidth="1"/>
    <col min="8" max="8" width="10.57421875" style="1" customWidth="1"/>
    <col min="9" max="9" width="5.421875" style="1" customWidth="1"/>
    <col min="10" max="10" width="10.57421875" style="1" customWidth="1"/>
    <col min="11" max="11" width="5.421875" style="1" customWidth="1"/>
    <col min="12" max="16384" width="9.140625" style="1" customWidth="1"/>
  </cols>
  <sheetData>
    <row r="1" ht="12.75"/>
    <row r="2" ht="12.75"/>
    <row r="3" ht="12.75"/>
    <row r="4" spans="1:11" ht="16.5" customHeight="1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ht="16.5" customHeight="1"/>
    <row r="6" spans="1:11" ht="16.5" customHeight="1">
      <c r="A6" s="68" t="s">
        <v>84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4.25">
      <c r="A7" s="68" t="s">
        <v>85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8:12" ht="15">
      <c r="H9" s="4" t="s">
        <v>86</v>
      </c>
      <c r="I9" s="7"/>
      <c r="J9" s="47" t="s">
        <v>87</v>
      </c>
      <c r="K9" s="31"/>
      <c r="L9" s="24"/>
    </row>
    <row r="10" spans="8:12" ht="15">
      <c r="H10" s="48" t="s">
        <v>6</v>
      </c>
      <c r="I10" s="7"/>
      <c r="J10" s="49" t="s">
        <v>88</v>
      </c>
      <c r="K10" s="31"/>
      <c r="L10" s="24"/>
    </row>
    <row r="11" spans="8:11" ht="15">
      <c r="H11" s="6" t="s">
        <v>9</v>
      </c>
      <c r="I11" s="7"/>
      <c r="J11" s="50" t="s">
        <v>9</v>
      </c>
      <c r="K11" s="7"/>
    </row>
    <row r="12" spans="2:11" ht="15">
      <c r="B12" s="24" t="s">
        <v>89</v>
      </c>
      <c r="H12" s="7"/>
      <c r="I12" s="7"/>
      <c r="J12" s="50"/>
      <c r="K12" s="7"/>
    </row>
    <row r="13" spans="2:11" ht="15">
      <c r="B13" s="24" t="s">
        <v>90</v>
      </c>
      <c r="H13" s="7"/>
      <c r="I13" s="7"/>
      <c r="J13" s="36"/>
      <c r="K13" s="7"/>
    </row>
    <row r="14" spans="2:11" ht="15">
      <c r="B14" s="31" t="s">
        <v>91</v>
      </c>
      <c r="C14" s="24"/>
      <c r="D14" s="24"/>
      <c r="E14" s="24"/>
      <c r="H14" s="9">
        <v>155663</v>
      </c>
      <c r="I14" s="7"/>
      <c r="J14" s="19">
        <v>153659</v>
      </c>
      <c r="K14" s="9"/>
    </row>
    <row r="15" spans="2:11" ht="15">
      <c r="B15" s="31" t="s">
        <v>92</v>
      </c>
      <c r="C15" s="24"/>
      <c r="D15" s="24"/>
      <c r="E15" s="24"/>
      <c r="H15" s="9">
        <v>125</v>
      </c>
      <c r="I15" s="7"/>
      <c r="J15" s="19">
        <v>125</v>
      </c>
      <c r="K15" s="9"/>
    </row>
    <row r="16" spans="2:11" ht="15">
      <c r="B16" s="31" t="s">
        <v>93</v>
      </c>
      <c r="C16" s="24"/>
      <c r="D16" s="24"/>
      <c r="E16" s="24"/>
      <c r="H16" s="9">
        <v>0</v>
      </c>
      <c r="I16" s="7"/>
      <c r="J16" s="19">
        <v>0</v>
      </c>
      <c r="K16" s="9"/>
    </row>
    <row r="17" spans="2:11" ht="15">
      <c r="B17" s="31" t="s">
        <v>94</v>
      </c>
      <c r="H17" s="32">
        <v>5241</v>
      </c>
      <c r="I17" s="7"/>
      <c r="J17" s="18">
        <v>5241</v>
      </c>
      <c r="K17" s="9"/>
    </row>
    <row r="18" spans="2:11" ht="15">
      <c r="B18" s="31"/>
      <c r="H18" s="14"/>
      <c r="I18" s="7"/>
      <c r="J18" s="38"/>
      <c r="K18" s="9"/>
    </row>
    <row r="19" spans="2:11" ht="15">
      <c r="B19" s="31"/>
      <c r="H19" s="32">
        <f>SUM(H14:H17)</f>
        <v>161029</v>
      </c>
      <c r="I19" s="7"/>
      <c r="J19" s="18">
        <f>SUM(J14:J17)</f>
        <v>159025</v>
      </c>
      <c r="K19" s="9"/>
    </row>
    <row r="20" spans="2:11" ht="15">
      <c r="B20" s="7"/>
      <c r="H20" s="9"/>
      <c r="I20" s="7"/>
      <c r="J20" s="19"/>
      <c r="K20" s="9"/>
    </row>
    <row r="21" spans="2:11" ht="15">
      <c r="B21" s="31" t="s">
        <v>95</v>
      </c>
      <c r="C21" s="24"/>
      <c r="D21" s="24"/>
      <c r="H21" s="9"/>
      <c r="I21" s="7"/>
      <c r="J21" s="19"/>
      <c r="K21" s="9"/>
    </row>
    <row r="22" spans="2:11" ht="15">
      <c r="B22" s="7"/>
      <c r="C22" s="7" t="s">
        <v>96</v>
      </c>
      <c r="H22" s="14">
        <v>43262</v>
      </c>
      <c r="I22" s="7"/>
      <c r="J22" s="38">
        <v>66131</v>
      </c>
      <c r="K22" s="9"/>
    </row>
    <row r="23" spans="2:11" ht="15">
      <c r="B23" s="7"/>
      <c r="C23" s="7" t="s">
        <v>97</v>
      </c>
      <c r="H23" s="14">
        <v>23943</v>
      </c>
      <c r="I23" s="7"/>
      <c r="J23" s="38">
        <v>27056</v>
      </c>
      <c r="K23" s="9"/>
    </row>
    <row r="24" spans="2:11" ht="15">
      <c r="B24" s="7"/>
      <c r="C24" s="7" t="s">
        <v>98</v>
      </c>
      <c r="H24" s="14">
        <v>8916</v>
      </c>
      <c r="I24" s="7"/>
      <c r="J24" s="38">
        <v>4207</v>
      </c>
      <c r="K24" s="9"/>
    </row>
    <row r="25" spans="2:11" ht="15">
      <c r="B25" s="7"/>
      <c r="C25" s="7" t="s">
        <v>99</v>
      </c>
      <c r="H25" s="14">
        <v>249</v>
      </c>
      <c r="I25" s="7"/>
      <c r="J25" s="38">
        <v>239</v>
      </c>
      <c r="K25" s="9"/>
    </row>
    <row r="26" spans="2:11" ht="15">
      <c r="B26" s="7"/>
      <c r="C26" s="7" t="s">
        <v>100</v>
      </c>
      <c r="H26" s="14">
        <v>2298</v>
      </c>
      <c r="I26" s="7"/>
      <c r="J26" s="38">
        <v>0</v>
      </c>
      <c r="K26" s="9"/>
    </row>
    <row r="27" spans="2:11" ht="15">
      <c r="B27" s="7"/>
      <c r="C27" s="7" t="s">
        <v>101</v>
      </c>
      <c r="H27" s="14">
        <v>65</v>
      </c>
      <c r="I27" s="7"/>
      <c r="J27" s="38">
        <v>65</v>
      </c>
      <c r="K27" s="9"/>
    </row>
    <row r="28" spans="2:11" ht="15">
      <c r="B28" s="7"/>
      <c r="C28" s="7" t="s">
        <v>102</v>
      </c>
      <c r="H28" s="14">
        <v>1716</v>
      </c>
      <c r="I28" s="7"/>
      <c r="J28" s="38">
        <v>1962</v>
      </c>
      <c r="K28" s="9"/>
    </row>
    <row r="29" spans="2:11" ht="14.25" customHeight="1">
      <c r="B29" s="7"/>
      <c r="C29" s="7"/>
      <c r="H29" s="51"/>
      <c r="I29" s="7"/>
      <c r="J29" s="51"/>
      <c r="K29" s="19"/>
    </row>
    <row r="30" spans="2:11" ht="14.25" customHeight="1">
      <c r="B30" s="7"/>
      <c r="C30" s="7"/>
      <c r="H30" s="38">
        <f>SUM(H22:H28)</f>
        <v>80449</v>
      </c>
      <c r="I30" s="7"/>
      <c r="J30" s="38">
        <f>SUM(J22:J28)</f>
        <v>99660</v>
      </c>
      <c r="K30" s="19"/>
    </row>
    <row r="31" spans="2:11" ht="15">
      <c r="B31" s="7"/>
      <c r="C31" s="7" t="s">
        <v>103</v>
      </c>
      <c r="H31" s="32">
        <v>1981</v>
      </c>
      <c r="I31" s="34"/>
      <c r="J31" s="18">
        <v>11494</v>
      </c>
      <c r="K31" s="9"/>
    </row>
    <row r="32" spans="2:11" ht="14.25" customHeight="1">
      <c r="B32" s="7"/>
      <c r="C32" s="7"/>
      <c r="H32" s="38"/>
      <c r="I32" s="7"/>
      <c r="J32" s="38"/>
      <c r="K32" s="19"/>
    </row>
    <row r="33" spans="2:11" ht="15.75" thickBot="1">
      <c r="B33" s="31" t="s">
        <v>104</v>
      </c>
      <c r="C33" s="7"/>
      <c r="H33" s="52">
        <f>+H19+H30+H31</f>
        <v>243459</v>
      </c>
      <c r="I33" s="7"/>
      <c r="J33" s="52">
        <f>+J19+J30+J31</f>
        <v>270179</v>
      </c>
      <c r="K33" s="19"/>
    </row>
    <row r="34" spans="2:11" ht="15.75" thickTop="1">
      <c r="B34" s="31"/>
      <c r="C34" s="7"/>
      <c r="H34" s="38"/>
      <c r="I34" s="7"/>
      <c r="J34" s="38"/>
      <c r="K34" s="19"/>
    </row>
    <row r="35" spans="2:11" ht="15">
      <c r="B35" s="7"/>
      <c r="C35" s="7"/>
      <c r="H35" s="14"/>
      <c r="I35" s="7"/>
      <c r="J35" s="38"/>
      <c r="K35" s="9"/>
    </row>
    <row r="36" spans="2:11" ht="15">
      <c r="B36" s="31" t="s">
        <v>105</v>
      </c>
      <c r="C36" s="7"/>
      <c r="H36" s="14"/>
      <c r="I36" s="7"/>
      <c r="J36" s="38"/>
      <c r="K36" s="9"/>
    </row>
    <row r="37" spans="2:11" ht="15">
      <c r="B37" s="31" t="s">
        <v>106</v>
      </c>
      <c r="C37" s="7"/>
      <c r="H37" s="9"/>
      <c r="I37" s="7"/>
      <c r="J37" s="19"/>
      <c r="K37" s="9"/>
    </row>
    <row r="38" spans="2:11" ht="15">
      <c r="B38" s="7" t="s">
        <v>107</v>
      </c>
      <c r="C38" s="31"/>
      <c r="D38" s="24"/>
      <c r="H38" s="9">
        <v>60911</v>
      </c>
      <c r="I38" s="7"/>
      <c r="J38" s="19">
        <v>60911</v>
      </c>
      <c r="K38" s="9"/>
    </row>
    <row r="39" spans="2:12" ht="15">
      <c r="B39" s="7" t="s">
        <v>108</v>
      </c>
      <c r="C39" s="31"/>
      <c r="D39" s="24"/>
      <c r="H39" s="18">
        <v>69191</v>
      </c>
      <c r="I39" s="7"/>
      <c r="J39" s="18">
        <f>919+17367+49479-806</f>
        <v>66959</v>
      </c>
      <c r="K39" s="8"/>
      <c r="L39" s="53"/>
    </row>
    <row r="40" spans="2:12" ht="15">
      <c r="B40" s="7"/>
      <c r="C40" s="31"/>
      <c r="D40" s="24"/>
      <c r="H40" s="38"/>
      <c r="I40" s="7"/>
      <c r="J40" s="38"/>
      <c r="K40" s="7"/>
      <c r="L40" s="53"/>
    </row>
    <row r="41" spans="2:11" s="22" customFormat="1" ht="14.25" customHeight="1">
      <c r="B41" s="7"/>
      <c r="C41" s="31"/>
      <c r="D41" s="54"/>
      <c r="H41" s="19">
        <f>+H39+H38</f>
        <v>130102</v>
      </c>
      <c r="I41" s="7"/>
      <c r="J41" s="19">
        <f>+J39+J38</f>
        <v>127870</v>
      </c>
      <c r="K41" s="7"/>
    </row>
    <row r="42" spans="2:11" s="22" customFormat="1" ht="1.5" customHeight="1" hidden="1" thickBot="1">
      <c r="B42" s="31"/>
      <c r="C42" s="31"/>
      <c r="D42" s="54"/>
      <c r="H42" s="19"/>
      <c r="I42" s="7"/>
      <c r="J42" s="19"/>
      <c r="K42" s="7"/>
    </row>
    <row r="43" spans="2:11" ht="15">
      <c r="B43" s="31" t="s">
        <v>109</v>
      </c>
      <c r="C43" s="31"/>
      <c r="D43" s="24"/>
      <c r="H43" s="18">
        <v>0</v>
      </c>
      <c r="I43" s="7"/>
      <c r="J43" s="18">
        <v>0</v>
      </c>
      <c r="K43" s="7"/>
    </row>
    <row r="44" spans="2:11" ht="15">
      <c r="B44" s="31"/>
      <c r="C44" s="31"/>
      <c r="D44" s="24"/>
      <c r="H44" s="9"/>
      <c r="I44" s="7"/>
      <c r="J44" s="19"/>
      <c r="K44" s="7"/>
    </row>
    <row r="45" spans="2:11" ht="15">
      <c r="B45" s="31" t="s">
        <v>110</v>
      </c>
      <c r="C45" s="31"/>
      <c r="D45" s="24"/>
      <c r="H45" s="32">
        <f>SUM(H41:H43)</f>
        <v>130102</v>
      </c>
      <c r="I45" s="7"/>
      <c r="J45" s="18">
        <f>SUM(J41:J43)</f>
        <v>127870</v>
      </c>
      <c r="K45" s="7"/>
    </row>
    <row r="46" spans="2:11" ht="15">
      <c r="B46" s="31"/>
      <c r="C46" s="31"/>
      <c r="D46" s="24"/>
      <c r="H46" s="9"/>
      <c r="I46" s="7"/>
      <c r="J46" s="19"/>
      <c r="K46" s="7"/>
    </row>
    <row r="47" spans="2:11" ht="15">
      <c r="B47" s="31" t="s">
        <v>111</v>
      </c>
      <c r="C47" s="31"/>
      <c r="D47" s="24"/>
      <c r="H47" s="9"/>
      <c r="I47" s="7"/>
      <c r="J47" s="19"/>
      <c r="K47" s="7"/>
    </row>
    <row r="48" spans="2:11" ht="15">
      <c r="B48" s="7" t="s">
        <v>112</v>
      </c>
      <c r="C48" s="31"/>
      <c r="D48" s="24"/>
      <c r="H48" s="9">
        <v>10540</v>
      </c>
      <c r="I48" s="7"/>
      <c r="J48" s="19">
        <v>3995</v>
      </c>
      <c r="K48" s="7"/>
    </row>
    <row r="49" spans="2:11" ht="15">
      <c r="B49" s="7" t="s">
        <v>113</v>
      </c>
      <c r="C49" s="7"/>
      <c r="H49" s="32">
        <v>12379</v>
      </c>
      <c r="I49" s="7"/>
      <c r="J49" s="18">
        <v>12997</v>
      </c>
      <c r="K49" s="7"/>
    </row>
    <row r="50" spans="2:11" ht="15">
      <c r="B50" s="7"/>
      <c r="C50" s="7"/>
      <c r="H50" s="14"/>
      <c r="I50" s="7"/>
      <c r="J50" s="38"/>
      <c r="K50" s="7"/>
    </row>
    <row r="51" spans="2:11" ht="15">
      <c r="B51" s="31" t="s">
        <v>114</v>
      </c>
      <c r="C51" s="7"/>
      <c r="H51" s="32">
        <f>SUM(H48:H49)</f>
        <v>22919</v>
      </c>
      <c r="I51" s="7"/>
      <c r="J51" s="18">
        <f>SUM(J48:J49)</f>
        <v>16992</v>
      </c>
      <c r="K51" s="7"/>
    </row>
    <row r="52" spans="2:11" ht="15">
      <c r="B52" s="7"/>
      <c r="C52" s="7"/>
      <c r="H52" s="14"/>
      <c r="I52" s="7"/>
      <c r="J52" s="38"/>
      <c r="K52" s="7"/>
    </row>
    <row r="53" spans="2:11" ht="15">
      <c r="B53" s="31" t="s">
        <v>115</v>
      </c>
      <c r="C53" s="7"/>
      <c r="H53" s="14"/>
      <c r="I53" s="7"/>
      <c r="J53" s="38"/>
      <c r="K53" s="7"/>
    </row>
    <row r="54" spans="2:11" ht="15">
      <c r="B54" s="7" t="s">
        <v>116</v>
      </c>
      <c r="C54" s="7"/>
      <c r="H54" s="38">
        <v>8979</v>
      </c>
      <c r="I54" s="7"/>
      <c r="J54" s="38">
        <v>18002</v>
      </c>
      <c r="K54" s="7"/>
    </row>
    <row r="55" spans="2:11" ht="15">
      <c r="B55" s="7" t="s">
        <v>117</v>
      </c>
      <c r="C55" s="7"/>
      <c r="H55" s="38">
        <v>5596</v>
      </c>
      <c r="I55" s="7"/>
      <c r="J55" s="38">
        <v>6677</v>
      </c>
      <c r="K55" s="7"/>
    </row>
    <row r="56" spans="2:11" ht="15">
      <c r="B56" s="7" t="s">
        <v>118</v>
      </c>
      <c r="C56" s="7"/>
      <c r="H56" s="38">
        <v>0</v>
      </c>
      <c r="I56" s="7"/>
      <c r="J56" s="38">
        <v>0</v>
      </c>
      <c r="K56" s="7"/>
    </row>
    <row r="57" spans="2:11" ht="15">
      <c r="B57" s="7" t="s">
        <v>119</v>
      </c>
      <c r="C57" s="7"/>
      <c r="H57" s="38">
        <v>74572</v>
      </c>
      <c r="I57" s="7"/>
      <c r="J57" s="38">
        <v>99354</v>
      </c>
      <c r="K57" s="7"/>
    </row>
    <row r="58" spans="2:11" ht="15" hidden="1" outlineLevel="1">
      <c r="B58" s="7" t="s">
        <v>120</v>
      </c>
      <c r="C58" s="7"/>
      <c r="H58" s="38">
        <f>84-84</f>
        <v>0</v>
      </c>
      <c r="I58" s="7"/>
      <c r="J58" s="38"/>
      <c r="K58" s="7"/>
    </row>
    <row r="59" spans="2:11" ht="15" collapsed="1">
      <c r="B59" s="7" t="s">
        <v>67</v>
      </c>
      <c r="C59" s="7"/>
      <c r="H59" s="18">
        <v>1291</v>
      </c>
      <c r="I59" s="7"/>
      <c r="J59" s="18">
        <v>1284</v>
      </c>
      <c r="K59" s="7"/>
    </row>
    <row r="60" spans="2:11" ht="15">
      <c r="B60" s="7"/>
      <c r="C60" s="7"/>
      <c r="H60" s="38"/>
      <c r="I60" s="7"/>
      <c r="J60" s="38"/>
      <c r="K60" s="7"/>
    </row>
    <row r="61" spans="2:11" ht="15">
      <c r="B61" s="31" t="s">
        <v>121</v>
      </c>
      <c r="C61" s="7"/>
      <c r="H61" s="18">
        <f>SUM(H54:H59)</f>
        <v>90438</v>
      </c>
      <c r="I61" s="7"/>
      <c r="J61" s="18">
        <f>SUM(J54:J59)</f>
        <v>125317</v>
      </c>
      <c r="K61" s="7"/>
    </row>
    <row r="62" spans="2:11" ht="15">
      <c r="B62" s="7"/>
      <c r="C62" s="7"/>
      <c r="H62" s="38"/>
      <c r="I62" s="7"/>
      <c r="J62" s="38"/>
      <c r="K62" s="7"/>
    </row>
    <row r="63" spans="2:11" ht="15">
      <c r="B63" s="7" t="s">
        <v>122</v>
      </c>
      <c r="C63" s="7"/>
      <c r="H63" s="38">
        <f>+H61+H51</f>
        <v>113357</v>
      </c>
      <c r="I63" s="7"/>
      <c r="J63" s="38">
        <f>+J61+J51</f>
        <v>142309</v>
      </c>
      <c r="K63" s="7"/>
    </row>
    <row r="64" spans="2:11" ht="15">
      <c r="B64" s="7"/>
      <c r="C64" s="7"/>
      <c r="H64" s="7"/>
      <c r="I64" s="7"/>
      <c r="J64" s="36"/>
      <c r="K64" s="7"/>
    </row>
    <row r="65" spans="2:11" ht="18.75" customHeight="1" thickBot="1">
      <c r="B65" s="31" t="s">
        <v>123</v>
      </c>
      <c r="C65" s="7"/>
      <c r="H65" s="55">
        <f>+H45+H63</f>
        <v>243459</v>
      </c>
      <c r="I65" s="7"/>
      <c r="J65" s="55">
        <f>+J45+J63</f>
        <v>270179</v>
      </c>
      <c r="K65" s="36"/>
    </row>
    <row r="66" spans="2:11" ht="18.75" customHeight="1" thickTop="1">
      <c r="B66" s="7"/>
      <c r="C66" s="7"/>
      <c r="H66" s="56"/>
      <c r="I66" s="7"/>
      <c r="J66" s="56"/>
      <c r="K66" s="36"/>
    </row>
    <row r="67" spans="2:11" ht="15">
      <c r="B67" s="34" t="s">
        <v>124</v>
      </c>
      <c r="C67" s="11"/>
      <c r="K67" s="7"/>
    </row>
    <row r="68" spans="2:10" ht="15">
      <c r="B68" s="34" t="s">
        <v>125</v>
      </c>
      <c r="C68" s="7"/>
      <c r="H68" s="57">
        <f>(+H41)/H38</f>
        <v>2.13593603782568</v>
      </c>
      <c r="I68" s="7"/>
      <c r="J68" s="57">
        <f>(J41)/J38</f>
        <v>2.0992924102378883</v>
      </c>
    </row>
    <row r="69" spans="2:10" ht="15">
      <c r="B69" s="7"/>
      <c r="C69" s="7"/>
      <c r="J69" s="57"/>
    </row>
    <row r="70" ht="12.75">
      <c r="B70" s="24" t="s">
        <v>126</v>
      </c>
    </row>
    <row r="71" ht="12.75">
      <c r="B71" s="24" t="s">
        <v>52</v>
      </c>
    </row>
    <row r="72" spans="2:3" ht="15">
      <c r="B72" s="7"/>
      <c r="C72" s="7"/>
    </row>
    <row r="73" spans="2:10" ht="15">
      <c r="B73" s="7"/>
      <c r="C73" s="7"/>
      <c r="J73" s="26" t="s">
        <v>127</v>
      </c>
    </row>
    <row r="74" spans="2:3" ht="15">
      <c r="B74" s="7"/>
      <c r="C74" s="7"/>
    </row>
    <row r="75" spans="3:10" ht="15" hidden="1">
      <c r="C75" s="7"/>
      <c r="H75" s="23">
        <f>H65-H33</f>
        <v>0</v>
      </c>
      <c r="I75" s="23">
        <f>I65-I33</f>
        <v>0</v>
      </c>
      <c r="J75" s="23">
        <f>J65-J33</f>
        <v>0</v>
      </c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</sheetData>
  <mergeCells count="4">
    <mergeCell ref="A7:K7"/>
    <mergeCell ref="A8:K8"/>
    <mergeCell ref="A4:K4"/>
    <mergeCell ref="A6:K6"/>
  </mergeCells>
  <printOptions horizontalCentered="1"/>
  <pageMargins left="0.58" right="0.25" top="0.25" bottom="0.25" header="0.32" footer="0.5"/>
  <pageSetup fitToHeight="1" fitToWidth="1" horizontalDpi="180" verticalDpi="18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4:K70"/>
  <sheetViews>
    <sheetView showGridLines="0" view="pageBreakPreview" zoomScale="75" zoomScaleNormal="75" zoomScaleSheetLayoutView="75" workbookViewId="0" topLeftCell="B40">
      <selection activeCell="D38" sqref="D38"/>
    </sheetView>
  </sheetViews>
  <sheetFormatPr defaultColWidth="9.140625" defaultRowHeight="12.75"/>
  <cols>
    <col min="1" max="1" width="3.140625" style="1" customWidth="1"/>
    <col min="2" max="2" width="2.421875" style="1" customWidth="1"/>
    <col min="3" max="3" width="45.7109375" style="1" customWidth="1"/>
    <col min="4" max="4" width="13.140625" style="1" customWidth="1"/>
    <col min="5" max="5" width="12.00390625" style="1" customWidth="1"/>
    <col min="6" max="6" width="1.7109375" style="1" customWidth="1"/>
    <col min="7" max="7" width="12.00390625" style="1" customWidth="1"/>
    <col min="8" max="8" width="1.7109375" style="1" customWidth="1"/>
    <col min="9" max="9" width="12.00390625" style="1" customWidth="1"/>
    <col min="10" max="10" width="1.7109375" style="1" customWidth="1"/>
    <col min="11" max="11" width="12.00390625" style="1" customWidth="1"/>
    <col min="12" max="16384" width="9.140625" style="1" customWidth="1"/>
  </cols>
  <sheetData>
    <row r="2" ht="12.75"/>
    <row r="3" ht="12.75"/>
    <row r="4" spans="1:11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6.5">
      <c r="A5" s="70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7" spans="1:11" ht="14.25">
      <c r="A7" s="71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10" spans="5:11" ht="14.25">
      <c r="E10" s="3">
        <v>2011</v>
      </c>
      <c r="G10" s="28">
        <v>2010</v>
      </c>
      <c r="I10" s="3">
        <v>2011</v>
      </c>
      <c r="K10" s="28">
        <v>2010</v>
      </c>
    </row>
    <row r="11" spans="5:11" ht="14.25">
      <c r="E11" s="4" t="s">
        <v>55</v>
      </c>
      <c r="G11" s="4" t="s">
        <v>55</v>
      </c>
      <c r="I11" s="4" t="s">
        <v>3</v>
      </c>
      <c r="K11" s="4" t="s">
        <v>3</v>
      </c>
    </row>
    <row r="12" spans="5:11" ht="14.25">
      <c r="E12" s="4" t="s">
        <v>56</v>
      </c>
      <c r="G12" s="4" t="s">
        <v>56</v>
      </c>
      <c r="I12" s="4" t="s">
        <v>57</v>
      </c>
      <c r="K12" s="4" t="s">
        <v>57</v>
      </c>
    </row>
    <row r="13" spans="5:11" ht="14.25">
      <c r="E13" s="29">
        <v>40543</v>
      </c>
      <c r="G13" s="29">
        <v>40543</v>
      </c>
      <c r="I13" s="29" t="s">
        <v>58</v>
      </c>
      <c r="K13" s="29" t="s">
        <v>58</v>
      </c>
    </row>
    <row r="14" spans="5:11" ht="15">
      <c r="E14" s="6" t="s">
        <v>9</v>
      </c>
      <c r="G14" s="6" t="s">
        <v>9</v>
      </c>
      <c r="I14" s="6" t="s">
        <v>9</v>
      </c>
      <c r="K14" s="6" t="s">
        <v>9</v>
      </c>
    </row>
    <row r="15" spans="5:11" ht="15">
      <c r="E15" s="6"/>
      <c r="G15" s="30" t="s">
        <v>59</v>
      </c>
      <c r="I15" s="30"/>
      <c r="K15" s="30" t="s">
        <v>59</v>
      </c>
    </row>
    <row r="17" spans="1:11" ht="15">
      <c r="A17" s="7"/>
      <c r="B17" s="7"/>
      <c r="C17" s="31" t="s">
        <v>60</v>
      </c>
      <c r="D17" s="31"/>
      <c r="E17" s="9">
        <f>I17-201393</f>
        <v>63774</v>
      </c>
      <c r="F17" s="9"/>
      <c r="G17" s="9">
        <f>K17-192708</f>
        <v>69798</v>
      </c>
      <c r="H17" s="7"/>
      <c r="I17" s="9">
        <v>265167</v>
      </c>
      <c r="J17" s="9"/>
      <c r="K17" s="9">
        <v>262506</v>
      </c>
    </row>
    <row r="18" spans="1:11" ht="15">
      <c r="A18" s="7"/>
      <c r="B18" s="7"/>
      <c r="C18" s="31"/>
      <c r="D18" s="31"/>
      <c r="E18" s="9"/>
      <c r="F18" s="9"/>
      <c r="G18" s="9"/>
      <c r="H18" s="7"/>
      <c r="I18" s="9"/>
      <c r="J18" s="9"/>
      <c r="K18" s="9"/>
    </row>
    <row r="19" spans="1:11" ht="15">
      <c r="A19" s="7"/>
      <c r="B19" s="7"/>
      <c r="C19" s="31" t="s">
        <v>61</v>
      </c>
      <c r="D19" s="31"/>
      <c r="E19" s="9">
        <f>-E17-E21+E23</f>
        <v>-63037</v>
      </c>
      <c r="F19" s="9"/>
      <c r="G19" s="9">
        <f>-G17-G21+G23</f>
        <v>-65824</v>
      </c>
      <c r="H19" s="7"/>
      <c r="I19" s="9">
        <f>-I17-I21+I23</f>
        <v>-254843</v>
      </c>
      <c r="J19" s="9"/>
      <c r="K19" s="9">
        <f>-K17-K21+K23</f>
        <v>-252774</v>
      </c>
    </row>
    <row r="20" spans="1:11" ht="15">
      <c r="A20" s="7"/>
      <c r="B20" s="7"/>
      <c r="C20" s="31"/>
      <c r="D20" s="31"/>
      <c r="E20" s="9"/>
      <c r="F20" s="9"/>
      <c r="G20" s="9"/>
      <c r="H20" s="7"/>
      <c r="I20" s="9"/>
      <c r="J20" s="9"/>
      <c r="K20" s="9"/>
    </row>
    <row r="21" spans="1:11" ht="15">
      <c r="A21" s="7"/>
      <c r="B21" s="7"/>
      <c r="C21" s="31" t="s">
        <v>62</v>
      </c>
      <c r="D21" s="31"/>
      <c r="E21" s="9">
        <f>I21-929</f>
        <v>128</v>
      </c>
      <c r="F21" s="9"/>
      <c r="G21" s="9">
        <f>K21-3904</f>
        <v>-517</v>
      </c>
      <c r="H21" s="7"/>
      <c r="I21" s="9">
        <v>1057</v>
      </c>
      <c r="J21" s="9"/>
      <c r="K21" s="9">
        <v>3387</v>
      </c>
    </row>
    <row r="22" spans="1:11" ht="15">
      <c r="A22" s="7"/>
      <c r="B22" s="7"/>
      <c r="C22" s="31"/>
      <c r="D22" s="31"/>
      <c r="E22" s="9"/>
      <c r="F22" s="9"/>
      <c r="G22" s="9"/>
      <c r="H22" s="7"/>
      <c r="I22" s="9"/>
      <c r="J22" s="9"/>
      <c r="K22" s="9"/>
    </row>
    <row r="23" spans="1:11" ht="15">
      <c r="A23" s="7"/>
      <c r="B23" s="7"/>
      <c r="C23" s="31" t="s">
        <v>63</v>
      </c>
      <c r="D23" s="31"/>
      <c r="E23" s="9">
        <f>I23-10516</f>
        <v>865</v>
      </c>
      <c r="F23" s="9"/>
      <c r="G23" s="9">
        <f>K23-9662</f>
        <v>3457</v>
      </c>
      <c r="H23" s="7"/>
      <c r="I23" s="9">
        <v>11381</v>
      </c>
      <c r="J23" s="9"/>
      <c r="K23" s="9">
        <v>13119</v>
      </c>
    </row>
    <row r="24" spans="1:11" ht="15" hidden="1">
      <c r="A24" s="7"/>
      <c r="B24" s="7"/>
      <c r="C24" s="31"/>
      <c r="D24" s="31"/>
      <c r="E24" s="9"/>
      <c r="F24" s="9"/>
      <c r="G24" s="9"/>
      <c r="H24" s="7"/>
      <c r="I24" s="9"/>
      <c r="J24" s="9"/>
      <c r="K24" s="9"/>
    </row>
    <row r="25" spans="1:11" ht="15" hidden="1">
      <c r="A25" s="7"/>
      <c r="B25" s="7"/>
      <c r="C25" s="31" t="s">
        <v>64</v>
      </c>
      <c r="D25" s="31"/>
      <c r="E25" s="9">
        <v>0</v>
      </c>
      <c r="F25" s="9"/>
      <c r="G25" s="9">
        <v>0</v>
      </c>
      <c r="H25" s="7"/>
      <c r="I25" s="9"/>
      <c r="J25" s="9"/>
      <c r="K25" s="9">
        <v>0</v>
      </c>
    </row>
    <row r="26" spans="1:11" ht="15">
      <c r="A26" s="7"/>
      <c r="B26" s="7"/>
      <c r="C26" s="31"/>
      <c r="D26" s="31"/>
      <c r="E26" s="9"/>
      <c r="F26" s="9"/>
      <c r="G26" s="9"/>
      <c r="H26" s="7"/>
      <c r="I26" s="9"/>
      <c r="J26" s="9"/>
      <c r="K26" s="9"/>
    </row>
    <row r="27" spans="1:11" ht="15">
      <c r="A27" s="7"/>
      <c r="B27" s="7"/>
      <c r="C27" s="31" t="s">
        <v>65</v>
      </c>
      <c r="D27" s="31"/>
      <c r="E27" s="9">
        <f>I27+4072</f>
        <v>-1303</v>
      </c>
      <c r="F27" s="9"/>
      <c r="G27" s="9">
        <f>K27-(-4458)</f>
        <v>-1828</v>
      </c>
      <c r="H27" s="7"/>
      <c r="I27" s="9">
        <f>-5375</f>
        <v>-5375</v>
      </c>
      <c r="J27" s="9"/>
      <c r="K27" s="9">
        <f>-6286</f>
        <v>-6286</v>
      </c>
    </row>
    <row r="28" spans="1:11" ht="14.25" customHeight="1">
      <c r="A28" s="7"/>
      <c r="B28" s="7"/>
      <c r="C28" s="31"/>
      <c r="D28" s="31"/>
      <c r="E28" s="32"/>
      <c r="F28" s="9"/>
      <c r="G28" s="32"/>
      <c r="H28" s="7"/>
      <c r="I28" s="32"/>
      <c r="J28" s="9"/>
      <c r="K28" s="32"/>
    </row>
    <row r="29" spans="1:11" ht="1.5" customHeight="1" hidden="1">
      <c r="A29" s="7"/>
      <c r="B29" s="7"/>
      <c r="C29" s="31"/>
      <c r="D29" s="31"/>
      <c r="E29" s="9"/>
      <c r="F29" s="9"/>
      <c r="G29" s="9"/>
      <c r="H29" s="7"/>
      <c r="I29" s="9"/>
      <c r="J29" s="9"/>
      <c r="K29" s="9"/>
    </row>
    <row r="30" spans="1:11" ht="15">
      <c r="A30" s="7"/>
      <c r="B30" s="7"/>
      <c r="C30" s="31" t="s">
        <v>66</v>
      </c>
      <c r="D30" s="31"/>
      <c r="E30" s="9">
        <f>+E23+E27+E25</f>
        <v>-438</v>
      </c>
      <c r="F30" s="9"/>
      <c r="G30" s="9">
        <f>+G23+G27+G25</f>
        <v>1629</v>
      </c>
      <c r="H30" s="7"/>
      <c r="I30" s="9">
        <v>6005</v>
      </c>
      <c r="J30" s="9"/>
      <c r="K30" s="9">
        <f>+K23+K27+K25</f>
        <v>6833</v>
      </c>
    </row>
    <row r="31" spans="1:11" ht="15">
      <c r="A31" s="7"/>
      <c r="B31" s="7"/>
      <c r="C31" s="31"/>
      <c r="D31" s="31"/>
      <c r="E31" s="9"/>
      <c r="F31" s="9"/>
      <c r="G31" s="9"/>
      <c r="H31" s="7"/>
      <c r="I31" s="9"/>
      <c r="J31" s="9"/>
      <c r="K31" s="9"/>
    </row>
    <row r="32" spans="1:11" ht="15">
      <c r="A32" s="7"/>
      <c r="B32" s="7"/>
      <c r="C32" s="31" t="s">
        <v>67</v>
      </c>
      <c r="D32" s="31"/>
      <c r="E32" s="32">
        <f>I32+2022</f>
        <v>-375</v>
      </c>
      <c r="F32" s="9"/>
      <c r="G32" s="32">
        <f>K32-(-1450)</f>
        <v>574</v>
      </c>
      <c r="H32" s="7"/>
      <c r="I32" s="32">
        <f>-2397</f>
        <v>-2397</v>
      </c>
      <c r="J32" s="9"/>
      <c r="K32" s="32">
        <f>-876</f>
        <v>-876</v>
      </c>
    </row>
    <row r="33" spans="1:11" ht="9.75" customHeight="1" hidden="1">
      <c r="A33" s="7"/>
      <c r="B33" s="7"/>
      <c r="C33" s="31"/>
      <c r="D33" s="31"/>
      <c r="E33" s="9"/>
      <c r="F33" s="9"/>
      <c r="G33" s="9"/>
      <c r="H33" s="7"/>
      <c r="I33" s="9"/>
      <c r="J33" s="9"/>
      <c r="K33" s="9"/>
    </row>
    <row r="34" spans="1:11" ht="9.75" customHeight="1">
      <c r="A34" s="7"/>
      <c r="B34" s="7"/>
      <c r="C34" s="31"/>
      <c r="D34" s="31"/>
      <c r="E34" s="9"/>
      <c r="F34" s="9"/>
      <c r="G34" s="14"/>
      <c r="H34" s="34"/>
      <c r="I34" s="14"/>
      <c r="J34" s="14"/>
      <c r="K34" s="14"/>
    </row>
    <row r="35" spans="1:11" ht="15">
      <c r="A35" s="7"/>
      <c r="B35" s="7"/>
      <c r="C35" s="31" t="s">
        <v>68</v>
      </c>
      <c r="D35" s="31"/>
      <c r="E35" s="14">
        <f>+E30+E32</f>
        <v>-813</v>
      </c>
      <c r="F35" s="14"/>
      <c r="G35" s="14">
        <f>+G30+G32</f>
        <v>2203</v>
      </c>
      <c r="H35" s="34"/>
      <c r="I35" s="14">
        <f>+I30+I32</f>
        <v>3608</v>
      </c>
      <c r="J35" s="14"/>
      <c r="K35" s="14">
        <f>+K30+K32</f>
        <v>5957</v>
      </c>
    </row>
    <row r="36" spans="1:11" ht="15">
      <c r="A36" s="7"/>
      <c r="B36" s="7"/>
      <c r="C36" s="31"/>
      <c r="D36" s="31"/>
      <c r="E36" s="9"/>
      <c r="F36" s="9"/>
      <c r="G36" s="14"/>
      <c r="H36" s="34"/>
      <c r="I36" s="14"/>
      <c r="J36" s="14"/>
      <c r="K36" s="14"/>
    </row>
    <row r="37" spans="1:11" ht="15">
      <c r="A37" s="7"/>
      <c r="B37" s="7"/>
      <c r="C37" s="31" t="s">
        <v>69</v>
      </c>
      <c r="D37" s="31"/>
      <c r="E37" s="32">
        <f>-79</f>
        <v>-79</v>
      </c>
      <c r="F37" s="9"/>
      <c r="G37" s="32">
        <f>K37+1611</f>
        <v>-4237</v>
      </c>
      <c r="H37" s="7"/>
      <c r="I37" s="32">
        <v>958</v>
      </c>
      <c r="J37" s="9"/>
      <c r="K37" s="32">
        <f>-5848</f>
        <v>-5848</v>
      </c>
    </row>
    <row r="38" spans="1:11" ht="15">
      <c r="A38" s="7"/>
      <c r="B38" s="7"/>
      <c r="C38" s="31"/>
      <c r="D38" s="31"/>
      <c r="E38" s="9"/>
      <c r="F38" s="9"/>
      <c r="G38" s="9"/>
      <c r="H38" s="7"/>
      <c r="I38" s="9"/>
      <c r="J38" s="9"/>
      <c r="K38" s="9"/>
    </row>
    <row r="39" spans="1:11" ht="15">
      <c r="A39" s="7"/>
      <c r="B39" s="7"/>
      <c r="C39" s="31" t="s">
        <v>70</v>
      </c>
      <c r="D39" s="31"/>
      <c r="E39" s="14">
        <f>E35+E37</f>
        <v>-892</v>
      </c>
      <c r="F39" s="14"/>
      <c r="G39" s="14">
        <f>G35+G37</f>
        <v>-2034</v>
      </c>
      <c r="H39" s="34"/>
      <c r="I39" s="14">
        <f>I35+I37</f>
        <v>4566</v>
      </c>
      <c r="J39" s="14">
        <f>J35+J37</f>
        <v>0</v>
      </c>
      <c r="K39" s="14">
        <f>K35+K37</f>
        <v>109</v>
      </c>
    </row>
    <row r="40" spans="1:11" ht="15">
      <c r="A40" s="7"/>
      <c r="B40" s="7"/>
      <c r="C40" s="31"/>
      <c r="D40" s="31"/>
      <c r="E40" s="9"/>
      <c r="F40" s="9"/>
      <c r="G40" s="9"/>
      <c r="H40" s="7"/>
      <c r="I40" s="9"/>
      <c r="J40" s="9"/>
      <c r="K40" s="9"/>
    </row>
    <row r="41" spans="1:11" ht="15">
      <c r="A41" s="7"/>
      <c r="B41" s="7"/>
      <c r="C41" s="31" t="s">
        <v>71</v>
      </c>
      <c r="D41" s="31"/>
      <c r="E41" s="9">
        <v>135</v>
      </c>
      <c r="F41" s="9"/>
      <c r="G41" s="9">
        <v>0</v>
      </c>
      <c r="H41" s="7"/>
      <c r="I41" s="9">
        <v>88</v>
      </c>
      <c r="J41" s="9"/>
      <c r="K41" s="9">
        <v>0</v>
      </c>
    </row>
    <row r="42" spans="1:11" ht="15">
      <c r="A42" s="7"/>
      <c r="B42" s="7"/>
      <c r="C42" s="31"/>
      <c r="D42" s="31"/>
      <c r="E42" s="9"/>
      <c r="F42" s="9"/>
      <c r="G42" s="9"/>
      <c r="H42" s="7"/>
      <c r="I42" s="9"/>
      <c r="J42" s="9"/>
      <c r="K42" s="9"/>
    </row>
    <row r="43" spans="1:11" ht="15.75" thickBot="1">
      <c r="A43" s="7"/>
      <c r="B43" s="7"/>
      <c r="C43" s="31" t="s">
        <v>72</v>
      </c>
      <c r="D43" s="31"/>
      <c r="E43" s="35">
        <f>E39+E41</f>
        <v>-757</v>
      </c>
      <c r="F43" s="9"/>
      <c r="G43" s="35">
        <f>G39</f>
        <v>-2034</v>
      </c>
      <c r="H43" s="7"/>
      <c r="I43" s="35">
        <f>I39+I41</f>
        <v>4654</v>
      </c>
      <c r="J43" s="9"/>
      <c r="K43" s="35">
        <f>K39</f>
        <v>109</v>
      </c>
    </row>
    <row r="44" spans="1:11" ht="15.75" thickTop="1">
      <c r="A44" s="7"/>
      <c r="B44" s="7"/>
      <c r="C44" s="31"/>
      <c r="D44" s="31"/>
      <c r="E44" s="14"/>
      <c r="F44" s="9"/>
      <c r="G44" s="14"/>
      <c r="H44" s="7"/>
      <c r="I44" s="14"/>
      <c r="J44" s="9"/>
      <c r="K44" s="14"/>
    </row>
    <row r="45" spans="1:11" ht="15">
      <c r="A45" s="7"/>
      <c r="B45" s="7"/>
      <c r="C45" s="33"/>
      <c r="D45" s="33"/>
      <c r="E45" s="14"/>
      <c r="F45" s="9"/>
      <c r="G45" s="14"/>
      <c r="H45" s="7"/>
      <c r="I45" s="14"/>
      <c r="J45" s="9"/>
      <c r="K45" s="14"/>
    </row>
    <row r="46" spans="1:11" ht="15">
      <c r="A46" s="7"/>
      <c r="B46" s="7"/>
      <c r="C46" s="31" t="s">
        <v>73</v>
      </c>
      <c r="D46" s="31"/>
      <c r="E46" s="9"/>
      <c r="F46" s="9"/>
      <c r="G46" s="9"/>
      <c r="H46" s="7"/>
      <c r="I46" s="9"/>
      <c r="J46" s="9"/>
      <c r="K46" s="9"/>
    </row>
    <row r="47" spans="1:11" ht="15">
      <c r="A47" s="7"/>
      <c r="B47" s="7"/>
      <c r="C47" s="31" t="s">
        <v>74</v>
      </c>
      <c r="D47" s="31"/>
      <c r="E47" s="19">
        <f>+E50-E48</f>
        <v>-892</v>
      </c>
      <c r="F47" s="19"/>
      <c r="G47" s="19">
        <f>+G50-G48</f>
        <v>-2034</v>
      </c>
      <c r="H47" s="36"/>
      <c r="I47" s="19">
        <f>+I50-I48</f>
        <v>4566</v>
      </c>
      <c r="J47" s="9"/>
      <c r="K47" s="19">
        <f>+K50-K48</f>
        <v>163</v>
      </c>
    </row>
    <row r="48" spans="1:11" ht="15">
      <c r="A48" s="7"/>
      <c r="B48" s="7"/>
      <c r="C48" s="31" t="s">
        <v>75</v>
      </c>
      <c r="D48" s="31"/>
      <c r="E48" s="19">
        <v>0</v>
      </c>
      <c r="F48" s="19"/>
      <c r="G48" s="19">
        <v>0</v>
      </c>
      <c r="H48" s="36"/>
      <c r="I48" s="19">
        <v>0</v>
      </c>
      <c r="J48" s="9"/>
      <c r="K48" s="19">
        <f>-54</f>
        <v>-54</v>
      </c>
    </row>
    <row r="49" spans="1:11" ht="15">
      <c r="A49" s="7"/>
      <c r="B49" s="7"/>
      <c r="C49" s="31"/>
      <c r="D49" s="31"/>
      <c r="E49" s="19"/>
      <c r="F49" s="19"/>
      <c r="G49" s="19"/>
      <c r="H49" s="36"/>
      <c r="I49" s="19"/>
      <c r="J49" s="9"/>
      <c r="K49" s="9"/>
    </row>
    <row r="50" spans="1:11" ht="15.75" thickBot="1">
      <c r="A50" s="7"/>
      <c r="B50" s="7"/>
      <c r="C50" s="31" t="s">
        <v>70</v>
      </c>
      <c r="D50" s="31"/>
      <c r="E50" s="37">
        <f>+E39</f>
        <v>-892</v>
      </c>
      <c r="F50" s="19"/>
      <c r="G50" s="37">
        <f>+G39</f>
        <v>-2034</v>
      </c>
      <c r="H50" s="36"/>
      <c r="I50" s="37">
        <f>+I39</f>
        <v>4566</v>
      </c>
      <c r="J50" s="9"/>
      <c r="K50" s="21">
        <f>+K39</f>
        <v>109</v>
      </c>
    </row>
    <row r="51" spans="1:11" ht="15.75" thickTop="1">
      <c r="A51" s="7"/>
      <c r="B51" s="7"/>
      <c r="C51" s="31"/>
      <c r="D51" s="31"/>
      <c r="E51" s="36"/>
      <c r="F51" s="36"/>
      <c r="G51" s="36"/>
      <c r="H51" s="36"/>
      <c r="I51" s="36"/>
      <c r="J51" s="7"/>
      <c r="K51" s="7"/>
    </row>
    <row r="52" spans="1:11" ht="15">
      <c r="A52" s="7"/>
      <c r="B52" s="7"/>
      <c r="C52" s="31"/>
      <c r="D52" s="31"/>
      <c r="E52" s="36"/>
      <c r="F52" s="36"/>
      <c r="G52" s="36"/>
      <c r="H52" s="36"/>
      <c r="I52" s="36"/>
      <c r="J52" s="7"/>
      <c r="K52" s="7"/>
    </row>
    <row r="53" spans="1:11" ht="15">
      <c r="A53" s="7"/>
      <c r="B53" s="7"/>
      <c r="C53" s="31" t="s">
        <v>73</v>
      </c>
      <c r="D53" s="31"/>
      <c r="E53" s="9"/>
      <c r="F53" s="9"/>
      <c r="G53" s="9"/>
      <c r="H53" s="7"/>
      <c r="I53" s="9"/>
      <c r="J53" s="9"/>
      <c r="K53" s="9"/>
    </row>
    <row r="54" spans="1:11" ht="15">
      <c r="A54" s="7"/>
      <c r="B54" s="7"/>
      <c r="C54" s="31" t="s">
        <v>74</v>
      </c>
      <c r="D54" s="31"/>
      <c r="E54" s="19">
        <f>E43</f>
        <v>-757</v>
      </c>
      <c r="F54" s="19"/>
      <c r="G54" s="19">
        <f>G47</f>
        <v>-2034</v>
      </c>
      <c r="H54" s="36"/>
      <c r="I54" s="19">
        <f>I43</f>
        <v>4654</v>
      </c>
      <c r="J54" s="9"/>
      <c r="K54" s="9">
        <f>K47</f>
        <v>163</v>
      </c>
    </row>
    <row r="55" spans="1:11" ht="15">
      <c r="A55" s="7"/>
      <c r="B55" s="7"/>
      <c r="C55" s="31" t="s">
        <v>75</v>
      </c>
      <c r="D55" s="31"/>
      <c r="E55" s="19">
        <v>0</v>
      </c>
      <c r="F55" s="19"/>
      <c r="G55" s="19">
        <f>G48</f>
        <v>0</v>
      </c>
      <c r="H55" s="36"/>
      <c r="I55" s="19">
        <v>0</v>
      </c>
      <c r="J55" s="9"/>
      <c r="K55" s="19">
        <f>K48</f>
        <v>-54</v>
      </c>
    </row>
    <row r="56" spans="1:11" ht="15">
      <c r="A56" s="7"/>
      <c r="B56" s="7"/>
      <c r="C56" s="31"/>
      <c r="D56" s="31"/>
      <c r="E56" s="19"/>
      <c r="F56" s="19"/>
      <c r="G56" s="19"/>
      <c r="H56" s="36"/>
      <c r="I56" s="19"/>
      <c r="J56" s="9"/>
      <c r="K56" s="9"/>
    </row>
    <row r="57" spans="1:11" ht="15.75" thickBot="1">
      <c r="A57" s="7"/>
      <c r="B57" s="7"/>
      <c r="C57" s="31" t="s">
        <v>76</v>
      </c>
      <c r="D57" s="31"/>
      <c r="E57" s="37">
        <f>SUM(E54:E56)</f>
        <v>-757</v>
      </c>
      <c r="F57" s="19"/>
      <c r="G57" s="21">
        <f>SUM(G54:G56)</f>
        <v>-2034</v>
      </c>
      <c r="H57" s="36"/>
      <c r="I57" s="37">
        <f>SUM(I54:I56)</f>
        <v>4654</v>
      </c>
      <c r="J57" s="9"/>
      <c r="K57" s="21">
        <f>SUM(K54:K56)</f>
        <v>109</v>
      </c>
    </row>
    <row r="58" spans="1:11" ht="15.75" thickTop="1">
      <c r="A58" s="7"/>
      <c r="B58" s="7"/>
      <c r="C58" s="31"/>
      <c r="D58" s="31"/>
      <c r="E58" s="38"/>
      <c r="F58" s="19"/>
      <c r="G58" s="38"/>
      <c r="H58" s="36"/>
      <c r="I58" s="38"/>
      <c r="J58" s="9"/>
      <c r="K58" s="14"/>
    </row>
    <row r="59" spans="1:11" ht="15">
      <c r="A59" s="7"/>
      <c r="B59" s="7"/>
      <c r="C59" s="31" t="s">
        <v>77</v>
      </c>
      <c r="D59" s="31"/>
      <c r="E59" s="38"/>
      <c r="F59" s="38"/>
      <c r="G59" s="38"/>
      <c r="H59" s="39"/>
      <c r="I59" s="38"/>
      <c r="J59" s="14"/>
      <c r="K59" s="14"/>
    </row>
    <row r="60" spans="1:11" ht="15">
      <c r="A60" s="7"/>
      <c r="B60" s="7"/>
      <c r="C60" s="31"/>
      <c r="D60" s="31"/>
      <c r="E60" s="38"/>
      <c r="F60" s="38"/>
      <c r="G60" s="38"/>
      <c r="H60" s="39"/>
      <c r="I60" s="38"/>
      <c r="J60" s="14"/>
      <c r="K60" s="14"/>
    </row>
    <row r="61" spans="3:11" ht="15.75" thickBot="1">
      <c r="C61" s="31" t="s">
        <v>78</v>
      </c>
      <c r="D61" s="31"/>
      <c r="E61" s="40">
        <f>E35/59777.75*100</f>
        <v>-1.360037806709018</v>
      </c>
      <c r="F61" s="41"/>
      <c r="G61" s="40">
        <f>(G35-G48)/59777*100</f>
        <v>3.6853639359619916</v>
      </c>
      <c r="H61" s="36"/>
      <c r="I61" s="40">
        <f>I35/59777*100</f>
        <v>6.035766264616826</v>
      </c>
      <c r="J61" s="42"/>
      <c r="K61" s="40">
        <f>(K35-K48)/59777*100</f>
        <v>10.055707044515449</v>
      </c>
    </row>
    <row r="62" spans="3:11" ht="16.5" thickBot="1" thickTop="1">
      <c r="C62" s="31" t="s">
        <v>79</v>
      </c>
      <c r="D62" s="31"/>
      <c r="E62" s="40">
        <f>E37/59777*100</f>
        <v>-0.1321578533549693</v>
      </c>
      <c r="F62" s="41"/>
      <c r="G62" s="40">
        <f>G37/59777*100</f>
        <v>-7.0880104387975305</v>
      </c>
      <c r="H62" s="36"/>
      <c r="I62" s="40">
        <f>I37/59777*100</f>
        <v>1.6026230824564631</v>
      </c>
      <c r="J62" s="42"/>
      <c r="K62" s="40">
        <f>K37/59777*100</f>
        <v>-9.783026916707096</v>
      </c>
    </row>
    <row r="63" spans="3:11" ht="16.5" thickBot="1" thickTop="1">
      <c r="C63" s="31" t="s">
        <v>80</v>
      </c>
      <c r="D63" s="31"/>
      <c r="E63" s="40">
        <f>E47/59777*100</f>
        <v>-1.4922127239573748</v>
      </c>
      <c r="F63" s="41"/>
      <c r="G63" s="40">
        <f>G47/59777*100</f>
        <v>-3.402646502835539</v>
      </c>
      <c r="H63" s="36"/>
      <c r="I63" s="40">
        <f>I47/59777*100</f>
        <v>7.638389347073289</v>
      </c>
      <c r="J63" s="42"/>
      <c r="K63" s="40">
        <f>K47/59777*100</f>
        <v>0.2726801278083544</v>
      </c>
    </row>
    <row r="64" spans="3:11" ht="16.5" thickBot="1" thickTop="1">
      <c r="C64" s="31" t="s">
        <v>81</v>
      </c>
      <c r="D64" s="31"/>
      <c r="E64" s="40">
        <f>+E63</f>
        <v>-1.4922127239573748</v>
      </c>
      <c r="F64" s="41"/>
      <c r="G64" s="40">
        <f>+G63</f>
        <v>-3.402646502835539</v>
      </c>
      <c r="H64" s="36"/>
      <c r="I64" s="40">
        <f>+I63</f>
        <v>7.638389347073289</v>
      </c>
      <c r="J64" s="42"/>
      <c r="K64" s="40">
        <f>+K63</f>
        <v>0.2726801278083544</v>
      </c>
    </row>
    <row r="65" spans="3:10" ht="15" thickTop="1">
      <c r="C65" s="31"/>
      <c r="D65" s="31"/>
      <c r="E65" s="43"/>
      <c r="F65" s="43"/>
      <c r="G65" s="43"/>
      <c r="H65" s="43"/>
      <c r="I65" s="43"/>
      <c r="J65" s="31"/>
    </row>
    <row r="66" spans="3:10" ht="12.75">
      <c r="C66" s="24" t="s">
        <v>82</v>
      </c>
      <c r="D66" s="24"/>
      <c r="E66" s="44"/>
      <c r="F66" s="44"/>
      <c r="G66" s="44"/>
      <c r="H66" s="44"/>
      <c r="I66" s="44"/>
      <c r="J66" s="24"/>
    </row>
    <row r="67" spans="3:10" ht="12.75">
      <c r="C67" s="24" t="s">
        <v>52</v>
      </c>
      <c r="D67" s="24"/>
      <c r="E67" s="24"/>
      <c r="F67" s="24"/>
      <c r="G67" s="24"/>
      <c r="H67" s="24"/>
      <c r="I67" s="24"/>
      <c r="J67" s="24"/>
    </row>
    <row r="68" spans="1:11" s="22" customFormat="1" ht="1.5" customHeight="1" hidden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2.75">
      <c r="A70" s="27"/>
      <c r="B70" s="27"/>
      <c r="C70" s="27"/>
      <c r="D70" s="27"/>
      <c r="E70" s="27"/>
      <c r="F70" s="27"/>
      <c r="G70" s="27"/>
      <c r="H70" s="27"/>
      <c r="J70" s="27"/>
      <c r="K70" s="46" t="s">
        <v>83</v>
      </c>
    </row>
    <row r="75" ht="18.75" customHeight="1"/>
  </sheetData>
  <mergeCells count="3">
    <mergeCell ref="A5:K5"/>
    <mergeCell ref="A7:K7"/>
    <mergeCell ref="A8:K8"/>
  </mergeCells>
  <printOptions/>
  <pageMargins left="0.5" right="0.25" top="0.74" bottom="0.25" header="0.5" footer="0.2"/>
  <pageSetup horizontalDpi="180" verticalDpi="18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T83"/>
  <sheetViews>
    <sheetView showGridLines="0" view="pageBreakPreview" zoomScale="75" zoomScaleNormal="75" zoomScaleSheetLayoutView="75" workbookViewId="0" topLeftCell="B40">
      <selection activeCell="I79" sqref="I79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23.00390625" style="1" customWidth="1"/>
    <col min="4" max="4" width="9.140625" style="1" hidden="1" customWidth="1"/>
    <col min="5" max="5" width="10.140625" style="1" customWidth="1"/>
    <col min="6" max="6" width="23.28125" style="1" customWidth="1"/>
    <col min="7" max="7" width="18.7109375" style="1" customWidth="1"/>
    <col min="8" max="8" width="6.140625" style="1" customWidth="1"/>
    <col min="9" max="9" width="18.7109375" style="1" customWidth="1"/>
    <col min="10" max="10" width="5.140625" style="1" hidden="1" customWidth="1"/>
    <col min="11" max="11" width="12.421875" style="1" hidden="1" customWidth="1"/>
    <col min="12" max="16384" width="9.140625" style="1" customWidth="1"/>
  </cols>
  <sheetData>
    <row r="2" ht="12.75"/>
    <row r="3" ht="12.75"/>
    <row r="4" ht="15.75" customHeight="1"/>
    <row r="5" spans="1:20" ht="15.75" customHeight="1">
      <c r="A5" s="2"/>
      <c r="B5" s="70" t="s">
        <v>0</v>
      </c>
      <c r="C5" s="70"/>
      <c r="D5" s="70"/>
      <c r="E5" s="70"/>
      <c r="F5" s="70"/>
      <c r="G5" s="70"/>
      <c r="H5" s="70"/>
      <c r="I5" s="70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7" spans="2:11" ht="14.25">
      <c r="B7" s="68" t="s">
        <v>1</v>
      </c>
      <c r="C7" s="68"/>
      <c r="D7" s="68"/>
      <c r="E7" s="68"/>
      <c r="F7" s="68"/>
      <c r="G7" s="68"/>
      <c r="H7" s="68"/>
      <c r="I7" s="68"/>
      <c r="J7" s="68"/>
      <c r="K7" s="68"/>
    </row>
    <row r="8" spans="2:11" ht="14.25">
      <c r="B8" s="68" t="s">
        <v>2</v>
      </c>
      <c r="C8" s="68"/>
      <c r="D8" s="68"/>
      <c r="E8" s="68"/>
      <c r="F8" s="68"/>
      <c r="G8" s="68"/>
      <c r="H8" s="68"/>
      <c r="I8" s="68"/>
      <c r="J8" s="68"/>
      <c r="K8" s="68"/>
    </row>
    <row r="11" spans="7:11" ht="14.25">
      <c r="G11" s="4" t="s">
        <v>3</v>
      </c>
      <c r="I11" s="4" t="s">
        <v>3</v>
      </c>
      <c r="K11" s="4" t="s">
        <v>4</v>
      </c>
    </row>
    <row r="12" spans="7:11" ht="14.25">
      <c r="G12" s="4" t="s">
        <v>5</v>
      </c>
      <c r="I12" s="4" t="s">
        <v>5</v>
      </c>
      <c r="K12" s="4" t="s">
        <v>5</v>
      </c>
    </row>
    <row r="13" spans="7:11" ht="14.25">
      <c r="G13" s="5" t="s">
        <v>6</v>
      </c>
      <c r="I13" s="5" t="s">
        <v>7</v>
      </c>
      <c r="K13" s="5" t="s">
        <v>8</v>
      </c>
    </row>
    <row r="14" spans="7:11" ht="15">
      <c r="G14" s="6" t="s">
        <v>9</v>
      </c>
      <c r="I14" s="6" t="s">
        <v>9</v>
      </c>
      <c r="K14" s="6" t="s">
        <v>9</v>
      </c>
    </row>
    <row r="15" ht="15">
      <c r="K15" s="7"/>
    </row>
    <row r="16" spans="2:14" ht="15">
      <c r="B16" s="7" t="s">
        <v>10</v>
      </c>
      <c r="C16" s="7"/>
      <c r="D16" s="7"/>
      <c r="G16" s="8"/>
      <c r="I16" s="8"/>
      <c r="K16" s="9">
        <v>-3490</v>
      </c>
      <c r="M16" s="10"/>
      <c r="N16" s="11"/>
    </row>
    <row r="17" spans="2:14" ht="15">
      <c r="B17" s="7"/>
      <c r="C17" s="12" t="s">
        <v>11</v>
      </c>
      <c r="D17" s="7"/>
      <c r="G17" s="8">
        <v>6006</v>
      </c>
      <c r="I17" s="8">
        <v>6833</v>
      </c>
      <c r="K17" s="9"/>
      <c r="M17" s="10"/>
      <c r="N17" s="11"/>
    </row>
    <row r="18" spans="2:14" ht="15">
      <c r="B18" s="7"/>
      <c r="C18" s="12" t="s">
        <v>12</v>
      </c>
      <c r="D18" s="7"/>
      <c r="G18" s="8">
        <v>956</v>
      </c>
      <c r="I18" s="8">
        <f>-5922</f>
        <v>-5922</v>
      </c>
      <c r="K18" s="9"/>
      <c r="M18" s="10"/>
      <c r="N18" s="11"/>
    </row>
    <row r="19" spans="2:14" ht="15">
      <c r="B19" s="7"/>
      <c r="C19" s="7"/>
      <c r="D19" s="7"/>
      <c r="G19" s="13">
        <f>SUM(G17:G18)</f>
        <v>6962</v>
      </c>
      <c r="I19" s="13">
        <f>SUM(I17:I18)</f>
        <v>911</v>
      </c>
      <c r="K19" s="9"/>
      <c r="M19" s="10"/>
      <c r="N19" s="11"/>
    </row>
    <row r="20" spans="2:14" ht="15">
      <c r="B20" s="7"/>
      <c r="C20" s="7"/>
      <c r="D20" s="7"/>
      <c r="G20" s="14"/>
      <c r="H20" s="11"/>
      <c r="I20" s="14"/>
      <c r="K20" s="9"/>
      <c r="M20" s="10"/>
      <c r="N20" s="11"/>
    </row>
    <row r="21" spans="2:14" ht="15">
      <c r="B21" s="15" t="s">
        <v>13</v>
      </c>
      <c r="C21" s="15"/>
      <c r="D21" s="15"/>
      <c r="G21" s="8"/>
      <c r="I21" s="8"/>
      <c r="K21" s="9"/>
      <c r="M21" s="10"/>
      <c r="N21" s="16"/>
    </row>
    <row r="22" spans="2:14" ht="15">
      <c r="B22" s="7" t="s">
        <v>14</v>
      </c>
      <c r="C22" s="7"/>
      <c r="D22" s="7"/>
      <c r="G22" s="8">
        <v>15850</v>
      </c>
      <c r="I22" s="8">
        <v>17796</v>
      </c>
      <c r="K22" s="9">
        <v>1664</v>
      </c>
      <c r="M22" s="10"/>
      <c r="N22" s="11"/>
    </row>
    <row r="23" spans="2:14" ht="15">
      <c r="B23" s="7" t="s">
        <v>15</v>
      </c>
      <c r="C23" s="7"/>
      <c r="D23" s="7"/>
      <c r="G23" s="17">
        <v>5192</v>
      </c>
      <c r="I23" s="17">
        <v>5929</v>
      </c>
      <c r="K23" s="18">
        <v>839</v>
      </c>
      <c r="M23" s="10"/>
      <c r="N23" s="11"/>
    </row>
    <row r="24" spans="2:14" ht="9.75" customHeight="1">
      <c r="B24" s="7"/>
      <c r="C24" s="7"/>
      <c r="D24" s="7"/>
      <c r="G24" s="8"/>
      <c r="I24" s="8"/>
      <c r="K24" s="9"/>
      <c r="M24" s="10"/>
      <c r="N24" s="11"/>
    </row>
    <row r="25" spans="2:13" ht="15">
      <c r="B25" s="7" t="s">
        <v>16</v>
      </c>
      <c r="C25" s="7"/>
      <c r="D25" s="7"/>
      <c r="G25" s="9">
        <f>+G19+G22+G23</f>
        <v>28004</v>
      </c>
      <c r="I25" s="9">
        <f>+I19+I22+I23</f>
        <v>24636</v>
      </c>
      <c r="K25" s="9">
        <f>+K16+K22+K23</f>
        <v>-987</v>
      </c>
      <c r="M25" s="9"/>
    </row>
    <row r="26" spans="2:11" ht="6" customHeight="1">
      <c r="B26" s="7"/>
      <c r="C26" s="7"/>
      <c r="D26" s="7"/>
      <c r="G26" s="8"/>
      <c r="I26" s="8"/>
      <c r="K26" s="9"/>
    </row>
    <row r="27" spans="2:11" ht="15">
      <c r="B27" s="7" t="s">
        <v>17</v>
      </c>
      <c r="C27" s="7"/>
      <c r="D27" s="7"/>
      <c r="G27" s="8"/>
      <c r="I27" s="8"/>
      <c r="K27" s="9"/>
    </row>
    <row r="28" spans="2:11" ht="15">
      <c r="B28" s="7" t="s">
        <v>18</v>
      </c>
      <c r="C28" s="7"/>
      <c r="D28" s="7"/>
      <c r="G28" s="8">
        <v>21273</v>
      </c>
      <c r="I28" s="8">
        <f>-1606</f>
        <v>-1606</v>
      </c>
      <c r="K28" s="19">
        <v>-15104</v>
      </c>
    </row>
    <row r="29" spans="2:11" ht="15">
      <c r="B29" s="7" t="s">
        <v>19</v>
      </c>
      <c r="C29" s="7"/>
      <c r="D29" s="7"/>
      <c r="G29" s="17">
        <f>-10104</f>
        <v>-10104</v>
      </c>
      <c r="I29" s="17">
        <f>-11117</f>
        <v>-11117</v>
      </c>
      <c r="K29" s="18">
        <v>3963</v>
      </c>
    </row>
    <row r="30" spans="2:11" ht="15">
      <c r="B30" s="7"/>
      <c r="C30" s="7"/>
      <c r="D30" s="7"/>
      <c r="G30" s="19">
        <f>SUM(G28:G29)</f>
        <v>11169</v>
      </c>
      <c r="I30" s="19">
        <f>SUM(I28:I29)</f>
        <v>-12723</v>
      </c>
      <c r="K30" s="19">
        <f>SUM(K28:K29)</f>
        <v>-11141</v>
      </c>
    </row>
    <row r="31" spans="2:11" ht="5.25" customHeight="1">
      <c r="B31" s="7"/>
      <c r="C31" s="7"/>
      <c r="D31" s="7"/>
      <c r="G31" s="8"/>
      <c r="I31" s="8"/>
      <c r="K31" s="19"/>
    </row>
    <row r="32" spans="2:11" ht="15">
      <c r="B32" s="7" t="s">
        <v>20</v>
      </c>
      <c r="C32" s="7"/>
      <c r="D32" s="7"/>
      <c r="G32" s="19">
        <f>+G30+G25</f>
        <v>39173</v>
      </c>
      <c r="I32" s="19">
        <f>+I30+I25</f>
        <v>11913</v>
      </c>
      <c r="K32" s="19">
        <f>+K30+K25</f>
        <v>-12128</v>
      </c>
    </row>
    <row r="33" spans="2:11" ht="9" customHeight="1">
      <c r="B33" s="7"/>
      <c r="C33" s="7"/>
      <c r="D33" s="7"/>
      <c r="G33" s="8"/>
      <c r="I33" s="8"/>
      <c r="K33" s="19"/>
    </row>
    <row r="34" spans="2:11" ht="15">
      <c r="B34" s="7" t="s">
        <v>21</v>
      </c>
      <c r="C34" s="7"/>
      <c r="D34" s="7"/>
      <c r="G34" s="8">
        <f>-3018</f>
        <v>-3018</v>
      </c>
      <c r="I34" s="8">
        <f>-2146</f>
        <v>-2146</v>
      </c>
      <c r="K34" s="19">
        <v>-277</v>
      </c>
    </row>
    <row r="35" spans="2:11" ht="15">
      <c r="B35" s="7" t="s">
        <v>22</v>
      </c>
      <c r="C35" s="7"/>
      <c r="D35" s="7"/>
      <c r="G35" s="8">
        <f>-5375</f>
        <v>-5375</v>
      </c>
      <c r="I35" s="8">
        <f>-5929</f>
        <v>-5929</v>
      </c>
      <c r="K35" s="19">
        <v>-851</v>
      </c>
    </row>
    <row r="36" spans="2:11" ht="1.5" customHeight="1" hidden="1">
      <c r="B36" s="7"/>
      <c r="C36" s="7"/>
      <c r="D36" s="7"/>
      <c r="G36" s="8"/>
      <c r="I36" s="8"/>
      <c r="K36" s="9"/>
    </row>
    <row r="37" spans="2:11" ht="1.5" customHeight="1">
      <c r="B37" s="7"/>
      <c r="C37" s="7"/>
      <c r="D37" s="7"/>
      <c r="G37" s="8"/>
      <c r="I37" s="8"/>
      <c r="K37" s="9"/>
    </row>
    <row r="38" spans="2:11" ht="15">
      <c r="B38" s="7" t="s">
        <v>23</v>
      </c>
      <c r="C38" s="7"/>
      <c r="D38" s="7"/>
      <c r="G38" s="20">
        <f>+G35+G34+G30+G25</f>
        <v>30780</v>
      </c>
      <c r="I38" s="20">
        <f>+I35+I34+I30+I25</f>
        <v>3838</v>
      </c>
      <c r="K38" s="20">
        <f>+K35+K34+K30+K25</f>
        <v>-13256</v>
      </c>
    </row>
    <row r="39" spans="2:11" ht="9.75" customHeight="1">
      <c r="B39" s="7"/>
      <c r="C39" s="7"/>
      <c r="D39" s="7"/>
      <c r="G39" s="8"/>
      <c r="I39" s="8"/>
      <c r="K39" s="9"/>
    </row>
    <row r="40" spans="2:11" ht="12.75" customHeight="1">
      <c r="B40" s="7" t="s">
        <v>24</v>
      </c>
      <c r="C40" s="7"/>
      <c r="D40" s="7"/>
      <c r="G40" s="8"/>
      <c r="I40" s="8"/>
      <c r="K40" s="9"/>
    </row>
    <row r="41" spans="2:11" ht="9.75" customHeight="1">
      <c r="B41" s="7"/>
      <c r="C41" s="7"/>
      <c r="D41" s="7"/>
      <c r="G41" s="8"/>
      <c r="I41" s="8"/>
      <c r="K41" s="9"/>
    </row>
    <row r="42" spans="2:11" ht="15">
      <c r="B42" s="7"/>
      <c r="C42" s="12" t="s">
        <v>25</v>
      </c>
      <c r="D42" s="7"/>
      <c r="G42" s="8">
        <v>2048</v>
      </c>
      <c r="I42" s="8">
        <v>1735</v>
      </c>
      <c r="K42" s="19">
        <v>6</v>
      </c>
    </row>
    <row r="43" spans="2:14" ht="15">
      <c r="B43" s="7"/>
      <c r="C43" s="12" t="s">
        <v>26</v>
      </c>
      <c r="D43" s="7"/>
      <c r="G43" s="8">
        <v>505</v>
      </c>
      <c r="I43" s="8">
        <v>6328</v>
      </c>
      <c r="K43" s="19"/>
      <c r="N43" s="1" t="s">
        <v>27</v>
      </c>
    </row>
    <row r="44" spans="2:11" ht="15" hidden="1">
      <c r="B44" s="7"/>
      <c r="C44" s="12" t="s">
        <v>28</v>
      </c>
      <c r="D44" s="7"/>
      <c r="G44" s="8"/>
      <c r="I44" s="8">
        <v>0</v>
      </c>
      <c r="K44" s="19"/>
    </row>
    <row r="45" spans="2:11" ht="15" hidden="1">
      <c r="B45" s="7"/>
      <c r="C45" s="12" t="s">
        <v>29</v>
      </c>
      <c r="D45" s="7"/>
      <c r="G45" s="8">
        <v>0</v>
      </c>
      <c r="I45" s="8">
        <v>0</v>
      </c>
      <c r="K45" s="19">
        <v>0</v>
      </c>
    </row>
    <row r="46" spans="2:11" ht="15">
      <c r="B46" s="7"/>
      <c r="C46" s="12" t="s">
        <v>30</v>
      </c>
      <c r="D46" s="7"/>
      <c r="G46" s="8">
        <v>0</v>
      </c>
      <c r="I46" s="8">
        <v>0</v>
      </c>
      <c r="K46" s="19">
        <v>0</v>
      </c>
    </row>
    <row r="47" spans="2:11" ht="15">
      <c r="B47" s="7"/>
      <c r="C47" s="12" t="s">
        <v>31</v>
      </c>
      <c r="D47" s="7"/>
      <c r="G47" s="8">
        <v>0</v>
      </c>
      <c r="I47" s="8">
        <f>-1503</f>
        <v>-1503</v>
      </c>
      <c r="K47" s="19"/>
    </row>
    <row r="48" spans="2:11" ht="15">
      <c r="B48" s="7"/>
      <c r="C48" s="12" t="s">
        <v>32</v>
      </c>
      <c r="D48" s="7"/>
      <c r="G48" s="8">
        <f>-2210</f>
        <v>-2210</v>
      </c>
      <c r="I48" s="8"/>
      <c r="K48" s="19"/>
    </row>
    <row r="49" spans="2:11" ht="15">
      <c r="B49" s="7"/>
      <c r="C49" s="12" t="s">
        <v>33</v>
      </c>
      <c r="D49" s="7"/>
      <c r="G49" s="19">
        <f>-9143</f>
        <v>-9143</v>
      </c>
      <c r="I49" s="19">
        <f>-2472</f>
        <v>-2472</v>
      </c>
      <c r="K49" s="19">
        <v>-1565</v>
      </c>
    </row>
    <row r="50" spans="2:11" ht="15" hidden="1">
      <c r="B50" s="7"/>
      <c r="C50" s="12" t="s">
        <v>34</v>
      </c>
      <c r="D50" s="7"/>
      <c r="G50" s="19"/>
      <c r="I50" s="19">
        <v>0</v>
      </c>
      <c r="K50" s="19"/>
    </row>
    <row r="51" spans="2:11" ht="15">
      <c r="B51" s="7"/>
      <c r="C51" s="12" t="s">
        <v>35</v>
      </c>
      <c r="D51" s="7"/>
      <c r="G51" s="8">
        <f>-36</f>
        <v>-36</v>
      </c>
      <c r="I51" s="8">
        <v>0</v>
      </c>
      <c r="K51" s="19"/>
    </row>
    <row r="52" spans="2:11" ht="15" hidden="1">
      <c r="B52" s="7"/>
      <c r="C52" s="12" t="s">
        <v>36</v>
      </c>
      <c r="D52" s="7"/>
      <c r="G52" s="8">
        <v>0</v>
      </c>
      <c r="I52" s="8">
        <v>0</v>
      </c>
      <c r="K52" s="19">
        <v>0</v>
      </c>
    </row>
    <row r="53" spans="2:11" ht="15" hidden="1">
      <c r="B53" s="7"/>
      <c r="C53" s="12"/>
      <c r="D53" s="7"/>
      <c r="G53" s="8"/>
      <c r="I53" s="8"/>
      <c r="K53" s="19"/>
    </row>
    <row r="54" spans="2:11" ht="15">
      <c r="B54" s="7"/>
      <c r="C54" s="12" t="s">
        <v>37</v>
      </c>
      <c r="D54" s="7"/>
      <c r="G54" s="8">
        <v>182</v>
      </c>
      <c r="I54" s="8">
        <v>0</v>
      </c>
      <c r="K54" s="19">
        <v>14</v>
      </c>
    </row>
    <row r="55" spans="2:11" ht="15">
      <c r="B55" s="7"/>
      <c r="C55" s="12" t="s">
        <v>38</v>
      </c>
      <c r="D55" s="7"/>
      <c r="G55" s="8">
        <v>2</v>
      </c>
      <c r="I55" s="8">
        <v>0</v>
      </c>
      <c r="K55" s="19"/>
    </row>
    <row r="56" spans="2:11" ht="15" hidden="1">
      <c r="B56" s="7"/>
      <c r="C56" s="12" t="s">
        <v>39</v>
      </c>
      <c r="D56" s="7"/>
      <c r="G56" s="8">
        <v>0</v>
      </c>
      <c r="I56" s="8">
        <v>0</v>
      </c>
      <c r="K56" s="19">
        <v>0</v>
      </c>
    </row>
    <row r="57" spans="2:11" ht="17.25" customHeight="1">
      <c r="B57" s="7"/>
      <c r="C57" s="7"/>
      <c r="D57" s="7"/>
      <c r="G57" s="20">
        <f>SUM(G42:G56)</f>
        <v>-8652</v>
      </c>
      <c r="I57" s="20">
        <f>SUM(I42:I56)</f>
        <v>4088</v>
      </c>
      <c r="K57" s="20">
        <f>SUM(K42:K56)</f>
        <v>-1545</v>
      </c>
    </row>
    <row r="58" spans="2:11" ht="9.75" customHeight="1">
      <c r="B58" s="7"/>
      <c r="C58" s="7"/>
      <c r="D58" s="7"/>
      <c r="G58" s="8"/>
      <c r="I58" s="8"/>
      <c r="K58" s="9"/>
    </row>
    <row r="59" spans="2:11" ht="17.25" customHeight="1">
      <c r="B59" s="7" t="s">
        <v>40</v>
      </c>
      <c r="C59" s="7"/>
      <c r="D59" s="7"/>
      <c r="G59" s="8"/>
      <c r="I59" s="8"/>
      <c r="K59" s="9"/>
    </row>
    <row r="60" spans="2:11" ht="15">
      <c r="B60" s="7"/>
      <c r="C60" s="12" t="s">
        <v>41</v>
      </c>
      <c r="D60" s="7"/>
      <c r="G60" s="8">
        <f>-2388</f>
        <v>-2388</v>
      </c>
      <c r="I60" s="8">
        <v>0</v>
      </c>
      <c r="K60" s="9">
        <v>0</v>
      </c>
    </row>
    <row r="61" spans="2:11" ht="15" hidden="1">
      <c r="B61" s="7"/>
      <c r="C61" s="12" t="s">
        <v>42</v>
      </c>
      <c r="D61" s="7"/>
      <c r="G61" s="8"/>
      <c r="I61" s="8"/>
      <c r="K61" s="9">
        <v>0</v>
      </c>
    </row>
    <row r="62" spans="2:11" ht="15">
      <c r="B62" s="7"/>
      <c r="C62" s="12" t="s">
        <v>43</v>
      </c>
      <c r="D62" s="7"/>
      <c r="G62" s="8">
        <f>-15195</f>
        <v>-15195</v>
      </c>
      <c r="I62" s="8">
        <v>519</v>
      </c>
      <c r="K62" s="9">
        <v>11430</v>
      </c>
    </row>
    <row r="63" spans="2:11" ht="15" hidden="1">
      <c r="B63" s="7"/>
      <c r="C63" s="12" t="s">
        <v>44</v>
      </c>
      <c r="D63" s="7"/>
      <c r="G63" s="8">
        <v>0</v>
      </c>
      <c r="I63" s="8">
        <v>0</v>
      </c>
      <c r="K63" s="9"/>
    </row>
    <row r="64" spans="2:11" ht="15.75" thickBot="1">
      <c r="B64" s="7"/>
      <c r="C64" s="7"/>
      <c r="D64" s="7"/>
      <c r="G64" s="21">
        <f>+G63+G62+G60</f>
        <v>-17583</v>
      </c>
      <c r="I64" s="21">
        <f>+I63+I62</f>
        <v>519</v>
      </c>
      <c r="K64" s="21">
        <f>SUM(K60:K62)</f>
        <v>11430</v>
      </c>
    </row>
    <row r="65" spans="2:11" s="22" customFormat="1" ht="12" customHeight="1" thickTop="1">
      <c r="B65" s="7"/>
      <c r="C65" s="7"/>
      <c r="D65" s="7"/>
      <c r="G65" s="8"/>
      <c r="I65" s="8"/>
      <c r="K65" s="9"/>
    </row>
    <row r="66" spans="2:11" s="22" customFormat="1" ht="1.5" customHeight="1" hidden="1">
      <c r="B66" s="7"/>
      <c r="C66" s="7"/>
      <c r="D66" s="7"/>
      <c r="G66" s="8"/>
      <c r="I66" s="8"/>
      <c r="K66" s="9"/>
    </row>
    <row r="67" spans="2:11" ht="15">
      <c r="B67" s="7" t="s">
        <v>45</v>
      </c>
      <c r="C67" s="7"/>
      <c r="D67" s="7"/>
      <c r="G67" s="9">
        <f>+G38+G57+G64</f>
        <v>4545</v>
      </c>
      <c r="I67" s="9">
        <f>+I38+I57+I64</f>
        <v>8445</v>
      </c>
      <c r="K67" s="9">
        <f>+K38+K57+K64</f>
        <v>-3371</v>
      </c>
    </row>
    <row r="68" spans="2:11" ht="8.25" customHeight="1">
      <c r="B68" s="7"/>
      <c r="C68" s="7"/>
      <c r="D68" s="7"/>
      <c r="G68" s="8"/>
      <c r="I68" s="8"/>
      <c r="K68" s="9"/>
    </row>
    <row r="69" spans="2:11" ht="15">
      <c r="B69" s="7" t="s">
        <v>46</v>
      </c>
      <c r="C69" s="7"/>
      <c r="D69" s="7"/>
      <c r="E69" s="7"/>
      <c r="G69" s="8">
        <f>-12200</f>
        <v>-12200</v>
      </c>
      <c r="I69" s="8">
        <f>-20645</f>
        <v>-20645</v>
      </c>
      <c r="K69" s="9">
        <v>-12837</v>
      </c>
    </row>
    <row r="70" spans="2:11" ht="18.75" customHeight="1" thickBot="1">
      <c r="B70" s="7" t="s">
        <v>47</v>
      </c>
      <c r="C70" s="7"/>
      <c r="D70" s="7"/>
      <c r="G70" s="21">
        <f>+G69+G67</f>
        <v>-7655</v>
      </c>
      <c r="I70" s="21">
        <f>+I69+I67</f>
        <v>-12200</v>
      </c>
      <c r="K70" s="21">
        <f>+K69+K67</f>
        <v>-16208</v>
      </c>
    </row>
    <row r="71" spans="2:11" ht="15.75" thickTop="1">
      <c r="B71" s="7"/>
      <c r="C71" s="7"/>
      <c r="D71" s="7"/>
      <c r="G71" s="8"/>
      <c r="I71" s="8"/>
      <c r="K71" s="9"/>
    </row>
    <row r="72" spans="2:11" ht="15">
      <c r="B72" s="7" t="s">
        <v>48</v>
      </c>
      <c r="C72" s="7"/>
      <c r="D72" s="7"/>
      <c r="G72" s="8"/>
      <c r="I72" s="8"/>
      <c r="K72" s="9"/>
    </row>
    <row r="73" spans="2:11" ht="15">
      <c r="B73" s="7" t="s">
        <v>49</v>
      </c>
      <c r="C73" s="7"/>
      <c r="D73" s="7"/>
      <c r="G73" s="8">
        <v>1716</v>
      </c>
      <c r="I73" s="8">
        <v>1962</v>
      </c>
      <c r="K73" s="9">
        <v>302</v>
      </c>
    </row>
    <row r="74" spans="2:11" ht="15">
      <c r="B74" s="7" t="s">
        <v>50</v>
      </c>
      <c r="C74" s="7"/>
      <c r="D74" s="7"/>
      <c r="G74" s="8">
        <f>-9371</f>
        <v>-9371</v>
      </c>
      <c r="I74" s="8">
        <f>-14162</f>
        <v>-14162</v>
      </c>
      <c r="K74" s="9">
        <v>-16510</v>
      </c>
    </row>
    <row r="75" spans="2:11" ht="19.5" customHeight="1" thickBot="1">
      <c r="B75" s="7"/>
      <c r="C75" s="7"/>
      <c r="D75" s="7"/>
      <c r="G75" s="21">
        <f>+G74+G73</f>
        <v>-7655</v>
      </c>
      <c r="I75" s="21">
        <f>+I74+I73</f>
        <v>-12200</v>
      </c>
      <c r="K75" s="21">
        <f>+K74+K73</f>
        <v>-16208</v>
      </c>
    </row>
    <row r="76" spans="2:7" ht="15.75" thickTop="1">
      <c r="B76" s="7"/>
      <c r="C76" s="7"/>
      <c r="D76" s="7"/>
      <c r="G76" s="23"/>
    </row>
    <row r="77" spans="2:9" ht="12.75">
      <c r="B77" s="24" t="s">
        <v>51</v>
      </c>
      <c r="E77" s="25"/>
      <c r="F77" s="25"/>
      <c r="G77" s="25"/>
      <c r="H77" s="25"/>
      <c r="I77" s="25"/>
    </row>
    <row r="78" spans="2:9" ht="12.75">
      <c r="B78" s="24" t="s">
        <v>52</v>
      </c>
      <c r="E78" s="25"/>
      <c r="F78" s="25"/>
      <c r="G78" s="25"/>
      <c r="H78" s="25"/>
      <c r="I78" s="25"/>
    </row>
    <row r="79" spans="2:9" ht="15">
      <c r="B79" s="7"/>
      <c r="C79" s="7"/>
      <c r="D79" s="7"/>
      <c r="I79" s="26" t="s">
        <v>162</v>
      </c>
    </row>
    <row r="80" spans="2:4" ht="15">
      <c r="B80" s="7"/>
      <c r="C80" s="7"/>
      <c r="D80" s="7"/>
    </row>
    <row r="81" spans="2:4" ht="15">
      <c r="B81" s="7"/>
      <c r="C81" s="7"/>
      <c r="D81" s="7"/>
    </row>
    <row r="82" spans="2:4" ht="15">
      <c r="B82" s="7"/>
      <c r="C82" s="7"/>
      <c r="D82" s="7"/>
    </row>
    <row r="83" spans="2:7" ht="15">
      <c r="B83" s="7"/>
      <c r="C83" s="7"/>
      <c r="D83" s="7"/>
      <c r="G83" s="23">
        <f>G70-G75</f>
        <v>0</v>
      </c>
    </row>
  </sheetData>
  <mergeCells count="3">
    <mergeCell ref="B7:K7"/>
    <mergeCell ref="B8:K8"/>
    <mergeCell ref="B5:I5"/>
  </mergeCells>
  <printOptions horizontalCentered="1" verticalCentered="1"/>
  <pageMargins left="0.75" right="0.75" top="0.59" bottom="1" header="0.5" footer="0.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5:T81"/>
  <sheetViews>
    <sheetView showGridLines="0" tabSelected="1" view="pageBreakPreview" zoomScale="75" zoomScaleNormal="80" zoomScaleSheetLayoutView="75" workbookViewId="0" topLeftCell="D48">
      <selection activeCell="T68" sqref="T68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1.28515625" style="1" hidden="1" customWidth="1"/>
    <col min="4" max="4" width="12.8515625" style="1" customWidth="1"/>
    <col min="5" max="5" width="1.421875" style="1" customWidth="1"/>
    <col min="6" max="6" width="14.57421875" style="1" customWidth="1"/>
    <col min="7" max="7" width="1.421875" style="1" customWidth="1"/>
    <col min="8" max="8" width="14.28125" style="1" customWidth="1"/>
    <col min="9" max="9" width="1.7109375" style="1" customWidth="1"/>
    <col min="10" max="10" width="12.57421875" style="1" customWidth="1"/>
    <col min="11" max="11" width="1.7109375" style="1" customWidth="1"/>
    <col min="12" max="12" width="12.57421875" style="1" customWidth="1"/>
    <col min="13" max="13" width="1.7109375" style="1" customWidth="1"/>
    <col min="14" max="14" width="12.7109375" style="1" customWidth="1"/>
    <col min="15" max="15" width="1.1484375" style="1" customWidth="1"/>
    <col min="16" max="16" width="13.140625" style="1" customWidth="1"/>
    <col min="17" max="17" width="1.1484375" style="1" customWidth="1"/>
    <col min="18" max="18" width="10.8515625" style="1" bestFit="1" customWidth="1"/>
    <col min="19" max="19" width="1.1484375" style="1" customWidth="1"/>
    <col min="20" max="20" width="10.28125" style="1" bestFit="1" customWidth="1"/>
    <col min="21" max="16384" width="9.140625" style="1" customWidth="1"/>
  </cols>
  <sheetData>
    <row r="2" ht="12.75"/>
    <row r="3" ht="12.75"/>
    <row r="4" ht="12.75"/>
    <row r="5" spans="2:17" ht="15.75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58"/>
    </row>
    <row r="6" spans="2:17" ht="15.7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17" ht="15.75">
      <c r="B7" s="74" t="s">
        <v>128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59"/>
    </row>
    <row r="8" spans="2:17" ht="15.75">
      <c r="B8" s="74" t="s">
        <v>129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59"/>
    </row>
    <row r="9" spans="4:15" ht="12.75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4:17" ht="15" customHeight="1">
      <c r="D10" s="73" t="s">
        <v>130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61"/>
    </row>
    <row r="11" spans="4:20" ht="15">
      <c r="D11" s="4" t="s">
        <v>131</v>
      </c>
      <c r="E11" s="61"/>
      <c r="F11" s="62" t="s">
        <v>132</v>
      </c>
      <c r="G11" s="62"/>
      <c r="H11" s="62" t="s">
        <v>131</v>
      </c>
      <c r="I11" s="62"/>
      <c r="J11" s="62" t="s">
        <v>133</v>
      </c>
      <c r="K11" s="62"/>
      <c r="L11" s="62" t="s">
        <v>134</v>
      </c>
      <c r="M11" s="62"/>
      <c r="N11" s="4" t="s">
        <v>135</v>
      </c>
      <c r="O11" s="4"/>
      <c r="P11" s="31"/>
      <c r="Q11" s="31"/>
      <c r="R11" s="31" t="s">
        <v>136</v>
      </c>
      <c r="S11" s="7"/>
      <c r="T11" s="4" t="s">
        <v>137</v>
      </c>
    </row>
    <row r="12" spans="4:20" ht="15">
      <c r="D12" s="4" t="s">
        <v>134</v>
      </c>
      <c r="E12" s="61"/>
      <c r="F12" s="4" t="s">
        <v>131</v>
      </c>
      <c r="G12" s="4"/>
      <c r="H12" s="62" t="s">
        <v>138</v>
      </c>
      <c r="I12" s="4"/>
      <c r="J12" s="62" t="s">
        <v>139</v>
      </c>
      <c r="K12" s="4"/>
      <c r="L12" s="62" t="s">
        <v>139</v>
      </c>
      <c r="M12" s="4"/>
      <c r="N12" s="4" t="s">
        <v>140</v>
      </c>
      <c r="O12" s="4"/>
      <c r="P12" s="4" t="s">
        <v>137</v>
      </c>
      <c r="Q12" s="4"/>
      <c r="R12" s="31" t="s">
        <v>141</v>
      </c>
      <c r="S12" s="7"/>
      <c r="T12" s="31" t="s">
        <v>142</v>
      </c>
    </row>
    <row r="13" spans="2:20" ht="15">
      <c r="B13" s="7"/>
      <c r="D13" s="6" t="s">
        <v>9</v>
      </c>
      <c r="E13" s="63"/>
      <c r="F13" s="6" t="s">
        <v>9</v>
      </c>
      <c r="G13" s="6"/>
      <c r="H13" s="6" t="s">
        <v>9</v>
      </c>
      <c r="I13" s="6"/>
      <c r="J13" s="6" t="s">
        <v>9</v>
      </c>
      <c r="K13" s="6"/>
      <c r="L13" s="6" t="s">
        <v>9</v>
      </c>
      <c r="M13" s="6"/>
      <c r="N13" s="6" t="s">
        <v>9</v>
      </c>
      <c r="O13" s="6"/>
      <c r="P13" s="6" t="s">
        <v>9</v>
      </c>
      <c r="Q13" s="6"/>
      <c r="R13" s="6" t="s">
        <v>9</v>
      </c>
      <c r="T13" s="6" t="s">
        <v>9</v>
      </c>
    </row>
    <row r="14" spans="2:17" ht="15">
      <c r="B14" s="7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ht="15.75">
      <c r="B15" s="64" t="s">
        <v>143</v>
      </c>
    </row>
    <row r="16" ht="15.75" customHeight="1">
      <c r="B16" s="64" t="s">
        <v>144</v>
      </c>
    </row>
    <row r="17" spans="2:20" ht="38.25" customHeight="1">
      <c r="B17" s="65" t="s">
        <v>145</v>
      </c>
      <c r="D17" s="9">
        <v>60911</v>
      </c>
      <c r="E17" s="9"/>
      <c r="F17" s="9">
        <v>-806</v>
      </c>
      <c r="G17" s="9"/>
      <c r="H17" s="9">
        <v>919</v>
      </c>
      <c r="I17" s="9"/>
      <c r="J17" s="9">
        <v>0</v>
      </c>
      <c r="K17" s="9"/>
      <c r="L17" s="9">
        <v>17367</v>
      </c>
      <c r="M17" s="9"/>
      <c r="N17" s="9">
        <v>49479</v>
      </c>
      <c r="O17" s="9"/>
      <c r="P17" s="9">
        <f>+N17+L17+H17+F17+D17</f>
        <v>127870</v>
      </c>
      <c r="Q17" s="9"/>
      <c r="R17" s="9">
        <v>0</v>
      </c>
      <c r="S17" s="7"/>
      <c r="T17" s="8">
        <f>SUM(P17:S17)</f>
        <v>127870</v>
      </c>
    </row>
    <row r="18" spans="2:20" ht="15">
      <c r="B18" s="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"/>
      <c r="S18" s="7"/>
      <c r="T18" s="7"/>
    </row>
    <row r="19" spans="2:20" ht="15" hidden="1">
      <c r="B19" s="7" t="s">
        <v>146</v>
      </c>
      <c r="D19" s="9">
        <v>0</v>
      </c>
      <c r="E19" s="9"/>
      <c r="F19" s="9">
        <v>0</v>
      </c>
      <c r="G19" s="9"/>
      <c r="H19" s="9">
        <v>0</v>
      </c>
      <c r="I19" s="9"/>
      <c r="J19" s="9">
        <v>0</v>
      </c>
      <c r="K19" s="9"/>
      <c r="L19" s="9">
        <v>0</v>
      </c>
      <c r="M19" s="9"/>
      <c r="N19" s="9">
        <v>0</v>
      </c>
      <c r="O19" s="9"/>
      <c r="P19" s="9">
        <v>0</v>
      </c>
      <c r="Q19" s="9"/>
      <c r="R19" s="9"/>
      <c r="S19" s="7"/>
      <c r="T19" s="8">
        <f>SUM(P19:S19)</f>
        <v>0</v>
      </c>
    </row>
    <row r="20" spans="4:20" ht="15" hidden="1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  <c r="S20" s="7"/>
      <c r="T20" s="7"/>
    </row>
    <row r="21" spans="2:20" ht="15">
      <c r="B21" s="65" t="s">
        <v>70</v>
      </c>
      <c r="D21" s="9">
        <v>0</v>
      </c>
      <c r="E21" s="9"/>
      <c r="F21" s="9">
        <v>0</v>
      </c>
      <c r="G21" s="9"/>
      <c r="H21" s="9">
        <v>0</v>
      </c>
      <c r="I21" s="9"/>
      <c r="J21" s="9">
        <v>0</v>
      </c>
      <c r="K21" s="9"/>
      <c r="L21" s="9">
        <v>0</v>
      </c>
      <c r="M21" s="9"/>
      <c r="N21" s="19">
        <v>4567</v>
      </c>
      <c r="O21" s="19"/>
      <c r="P21" s="19">
        <f>+D21+F21+H21+N21</f>
        <v>4567</v>
      </c>
      <c r="Q21" s="19"/>
      <c r="R21" s="19">
        <v>0</v>
      </c>
      <c r="S21" s="7"/>
      <c r="T21" s="8">
        <f>SUM(P21:S21)</f>
        <v>4567</v>
      </c>
    </row>
    <row r="22" spans="2:20" ht="15">
      <c r="B22" s="65"/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  <c r="O22" s="19"/>
      <c r="P22" s="19">
        <f>+D22+F22+H22+N22</f>
        <v>0</v>
      </c>
      <c r="Q22" s="19"/>
      <c r="R22" s="41"/>
      <c r="S22" s="7"/>
      <c r="T22" s="7"/>
    </row>
    <row r="23" spans="2:20" ht="30">
      <c r="B23" s="65" t="s">
        <v>147</v>
      </c>
      <c r="D23" s="9"/>
      <c r="E23" s="9"/>
      <c r="F23" s="9"/>
      <c r="G23" s="9"/>
      <c r="H23" s="9"/>
      <c r="I23" s="9"/>
      <c r="J23" s="9">
        <v>88</v>
      </c>
      <c r="K23" s="9"/>
      <c r="L23" s="9"/>
      <c r="M23" s="9"/>
      <c r="N23" s="19"/>
      <c r="O23" s="19"/>
      <c r="P23" s="19">
        <f>+D23+F23+H23+N23+J23+L23</f>
        <v>88</v>
      </c>
      <c r="Q23" s="19"/>
      <c r="R23" s="41"/>
      <c r="S23" s="7"/>
      <c r="T23" s="8">
        <f>SUM(P23:S23)</f>
        <v>88</v>
      </c>
    </row>
    <row r="24" spans="2:20" ht="15">
      <c r="B24" s="65"/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  <c r="O24" s="19"/>
      <c r="P24" s="19">
        <f>+D24+F24+H24+N24</f>
        <v>0</v>
      </c>
      <c r="Q24" s="19"/>
      <c r="R24" s="41"/>
      <c r="S24" s="7"/>
      <c r="T24" s="7"/>
    </row>
    <row r="25" spans="2:20" ht="60" hidden="1">
      <c r="B25" s="65" t="s">
        <v>148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9"/>
      <c r="O25" s="19"/>
      <c r="P25" s="19">
        <f>+D25+F25+H25+N25</f>
        <v>0</v>
      </c>
      <c r="Q25" s="19"/>
      <c r="R25" s="19">
        <v>0</v>
      </c>
      <c r="S25" s="7"/>
      <c r="T25" s="8">
        <f>SUM(P25:S25)</f>
        <v>0</v>
      </c>
    </row>
    <row r="26" spans="2:20" ht="15" hidden="1">
      <c r="B26" s="65"/>
      <c r="D26" s="9"/>
      <c r="E26" s="9"/>
      <c r="F26" s="9"/>
      <c r="G26" s="9"/>
      <c r="H26" s="9"/>
      <c r="I26" s="9"/>
      <c r="J26" s="9"/>
      <c r="K26" s="9"/>
      <c r="L26" s="9"/>
      <c r="M26" s="9"/>
      <c r="N26" s="19"/>
      <c r="O26" s="19"/>
      <c r="P26" s="19"/>
      <c r="Q26" s="19"/>
      <c r="R26" s="41"/>
      <c r="S26" s="7"/>
      <c r="T26" s="7"/>
    </row>
    <row r="27" spans="2:20" ht="30">
      <c r="B27" s="65" t="s">
        <v>149</v>
      </c>
      <c r="D27" s="9"/>
      <c r="E27" s="9"/>
      <c r="F27" s="9"/>
      <c r="G27" s="9"/>
      <c r="H27" s="9"/>
      <c r="I27" s="9"/>
      <c r="J27" s="9"/>
      <c r="K27" s="9"/>
      <c r="L27" s="9">
        <f>-2496</f>
        <v>-2496</v>
      </c>
      <c r="M27" s="9"/>
      <c r="N27" s="19">
        <f>-L27</f>
        <v>2496</v>
      </c>
      <c r="O27" s="19"/>
      <c r="P27" s="19">
        <f>L27+N27</f>
        <v>0</v>
      </c>
      <c r="Q27" s="19"/>
      <c r="R27" s="41"/>
      <c r="S27" s="7"/>
      <c r="T27" s="8">
        <f>SUM(P27:S27)</f>
        <v>0</v>
      </c>
    </row>
    <row r="28" spans="2:20" ht="15">
      <c r="B28" s="65"/>
      <c r="D28" s="9"/>
      <c r="E28" s="9"/>
      <c r="F28" s="9"/>
      <c r="G28" s="9"/>
      <c r="H28" s="9"/>
      <c r="I28" s="9"/>
      <c r="J28" s="9"/>
      <c r="K28" s="9"/>
      <c r="L28" s="9"/>
      <c r="M28" s="9"/>
      <c r="N28" s="19"/>
      <c r="O28" s="19"/>
      <c r="P28" s="19"/>
      <c r="Q28" s="19"/>
      <c r="R28" s="41"/>
      <c r="S28" s="7"/>
      <c r="T28" s="7"/>
    </row>
    <row r="29" spans="2:20" ht="17.25" customHeight="1">
      <c r="B29" s="65" t="s">
        <v>150</v>
      </c>
      <c r="D29" s="9">
        <v>0</v>
      </c>
      <c r="E29" s="9"/>
      <c r="F29" s="9">
        <f>-35</f>
        <v>-35</v>
      </c>
      <c r="G29" s="9"/>
      <c r="H29" s="9">
        <v>0</v>
      </c>
      <c r="I29" s="9"/>
      <c r="J29" s="9">
        <v>0</v>
      </c>
      <c r="K29" s="9"/>
      <c r="L29" s="9">
        <v>0</v>
      </c>
      <c r="M29" s="9"/>
      <c r="N29" s="19">
        <v>0</v>
      </c>
      <c r="O29" s="19"/>
      <c r="P29" s="19">
        <f>+D29+F29+H29+N29</f>
        <v>-35</v>
      </c>
      <c r="Q29" s="19"/>
      <c r="R29" s="41">
        <v>0</v>
      </c>
      <c r="S29" s="7"/>
      <c r="T29" s="8">
        <f>SUM(P29:S29)</f>
        <v>-35</v>
      </c>
    </row>
    <row r="30" spans="2:20" ht="15">
      <c r="B30" s="65"/>
      <c r="D30" s="9"/>
      <c r="E30" s="9"/>
      <c r="F30" s="9"/>
      <c r="G30" s="9"/>
      <c r="H30" s="9"/>
      <c r="I30" s="9"/>
      <c r="J30" s="9"/>
      <c r="K30" s="9"/>
      <c r="L30" s="9"/>
      <c r="M30" s="9"/>
      <c r="N30" s="19"/>
      <c r="O30" s="19"/>
      <c r="P30" s="19"/>
      <c r="Q30" s="19"/>
      <c r="R30" s="41"/>
      <c r="S30" s="7"/>
      <c r="T30" s="8"/>
    </row>
    <row r="31" spans="2:20" ht="15">
      <c r="B31" s="7" t="s">
        <v>151</v>
      </c>
      <c r="D31" s="9">
        <v>0</v>
      </c>
      <c r="E31" s="9"/>
      <c r="F31" s="9">
        <v>0</v>
      </c>
      <c r="G31" s="9"/>
      <c r="H31" s="9">
        <v>0</v>
      </c>
      <c r="I31" s="9"/>
      <c r="J31" s="9">
        <v>0</v>
      </c>
      <c r="K31" s="9"/>
      <c r="L31" s="9">
        <v>0</v>
      </c>
      <c r="M31" s="9"/>
      <c r="N31" s="19">
        <f>-2388</f>
        <v>-2388</v>
      </c>
      <c r="O31" s="19">
        <v>0</v>
      </c>
      <c r="P31" s="19">
        <f>+D31+F31+H31+N31</f>
        <v>-2388</v>
      </c>
      <c r="Q31" s="19"/>
      <c r="R31" s="41">
        <v>0</v>
      </c>
      <c r="S31" s="7"/>
      <c r="T31" s="8">
        <f>SUM(P31:S31)</f>
        <v>-2388</v>
      </c>
    </row>
    <row r="32" spans="2:20" ht="33.75" customHeight="1">
      <c r="B32" s="66" t="s">
        <v>152</v>
      </c>
      <c r="D32" s="20">
        <f>+D17+D21+D29</f>
        <v>60911</v>
      </c>
      <c r="E32" s="14"/>
      <c r="F32" s="20">
        <f>+F17+F21+F29</f>
        <v>-841</v>
      </c>
      <c r="G32" s="9"/>
      <c r="H32" s="20">
        <f>+H17+H21+H29</f>
        <v>919</v>
      </c>
      <c r="I32" s="9"/>
      <c r="J32" s="20">
        <f>J17+J23</f>
        <v>88</v>
      </c>
      <c r="K32" s="9"/>
      <c r="L32" s="20">
        <f>+L17+L21+L29+L31+L27</f>
        <v>14871</v>
      </c>
      <c r="M32" s="9"/>
      <c r="N32" s="67">
        <f>+N17+N21+N29+N31+N27</f>
        <v>54154</v>
      </c>
      <c r="O32" s="19"/>
      <c r="P32" s="67">
        <f>+P17+P21+P29+P31+P27+P23</f>
        <v>130102</v>
      </c>
      <c r="Q32" s="38"/>
      <c r="R32" s="67">
        <f>+R17+R21+R29+R19+R31+R25</f>
        <v>0</v>
      </c>
      <c r="S32" s="7"/>
      <c r="T32" s="20">
        <f>+T17+T21+T29+T19+T31+T25+T27+T23</f>
        <v>130102</v>
      </c>
    </row>
    <row r="33" spans="2:20" ht="15">
      <c r="B33" s="65"/>
      <c r="D33" s="16"/>
      <c r="E33" s="11"/>
      <c r="F33" s="11"/>
      <c r="H33" s="11"/>
      <c r="N33" s="16"/>
      <c r="P33" s="11"/>
      <c r="Q33" s="11"/>
      <c r="R33" s="7"/>
      <c r="S33" s="7"/>
      <c r="T33" s="7"/>
    </row>
    <row r="34" spans="2:20" ht="15">
      <c r="B34" s="7"/>
      <c r="N34" s="23"/>
      <c r="P34" s="23"/>
      <c r="Q34" s="23"/>
      <c r="R34" s="7"/>
      <c r="S34" s="7"/>
      <c r="T34" s="7"/>
    </row>
    <row r="35" spans="2:20" ht="15">
      <c r="B35" s="24" t="s">
        <v>153</v>
      </c>
      <c r="E35" s="25"/>
      <c r="F35" s="25"/>
      <c r="G35" s="25"/>
      <c r="R35" s="7"/>
      <c r="S35" s="7"/>
      <c r="T35" s="7"/>
    </row>
    <row r="36" spans="2:20" ht="15">
      <c r="B36" s="24" t="s">
        <v>52</v>
      </c>
      <c r="E36" s="25"/>
      <c r="F36" s="25"/>
      <c r="G36" s="25"/>
      <c r="R36" s="7"/>
      <c r="S36" s="7"/>
      <c r="T36" s="7"/>
    </row>
    <row r="37" spans="2:17" ht="12.7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61"/>
    </row>
    <row r="38" spans="2:17" ht="12.75">
      <c r="B38" s="61"/>
      <c r="C38" s="61"/>
      <c r="D38" s="61"/>
      <c r="E38" s="61"/>
      <c r="F38" s="61"/>
      <c r="G38" s="61"/>
      <c r="H38" s="61"/>
      <c r="K38" s="61"/>
      <c r="M38" s="61"/>
      <c r="N38" s="61"/>
      <c r="O38" s="61"/>
      <c r="P38" s="61"/>
      <c r="Q38" s="61"/>
    </row>
    <row r="39" spans="2:17" ht="15.75">
      <c r="B39" s="74" t="s">
        <v>128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59"/>
    </row>
    <row r="40" spans="2:17" ht="15.75">
      <c r="B40" s="74" t="s">
        <v>154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59"/>
    </row>
    <row r="41" spans="4:15" ht="15.75">
      <c r="D41" s="60"/>
      <c r="E41" s="60"/>
      <c r="F41" s="60"/>
      <c r="G41" s="60"/>
      <c r="H41" s="60"/>
      <c r="I41" s="59"/>
      <c r="J41" s="59"/>
      <c r="K41" s="60"/>
      <c r="L41" s="59"/>
      <c r="M41" s="60"/>
      <c r="N41" s="60"/>
      <c r="O41" s="60"/>
    </row>
    <row r="42" spans="4:17" ht="15" customHeight="1">
      <c r="D42" s="73" t="s">
        <v>130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61"/>
    </row>
    <row r="43" spans="4:20" ht="15">
      <c r="D43" s="4" t="s">
        <v>131</v>
      </c>
      <c r="E43" s="61"/>
      <c r="F43" s="62" t="s">
        <v>132</v>
      </c>
      <c r="G43" s="62"/>
      <c r="H43" s="62" t="s">
        <v>131</v>
      </c>
      <c r="I43" s="62"/>
      <c r="J43" s="62" t="s">
        <v>133</v>
      </c>
      <c r="K43" s="62"/>
      <c r="L43" s="62" t="s">
        <v>134</v>
      </c>
      <c r="M43" s="62"/>
      <c r="N43" s="4" t="s">
        <v>135</v>
      </c>
      <c r="O43" s="4"/>
      <c r="P43" s="31"/>
      <c r="Q43" s="31"/>
      <c r="R43" s="31" t="s">
        <v>136</v>
      </c>
      <c r="S43" s="7"/>
      <c r="T43" s="4" t="s">
        <v>137</v>
      </c>
    </row>
    <row r="44" spans="4:20" ht="15">
      <c r="D44" s="4" t="s">
        <v>134</v>
      </c>
      <c r="E44" s="61"/>
      <c r="F44" s="4" t="s">
        <v>131</v>
      </c>
      <c r="G44" s="4"/>
      <c r="H44" s="62" t="s">
        <v>138</v>
      </c>
      <c r="I44" s="62"/>
      <c r="J44" s="62" t="s">
        <v>139</v>
      </c>
      <c r="K44" s="4"/>
      <c r="L44" s="62" t="s">
        <v>139</v>
      </c>
      <c r="M44" s="4"/>
      <c r="N44" s="4" t="s">
        <v>140</v>
      </c>
      <c r="O44" s="4"/>
      <c r="P44" s="4" t="s">
        <v>137</v>
      </c>
      <c r="Q44" s="4"/>
      <c r="R44" s="31" t="s">
        <v>141</v>
      </c>
      <c r="S44" s="7"/>
      <c r="T44" s="31" t="s">
        <v>142</v>
      </c>
    </row>
    <row r="45" spans="2:20" ht="15">
      <c r="B45" s="7"/>
      <c r="D45" s="6" t="s">
        <v>9</v>
      </c>
      <c r="E45" s="63"/>
      <c r="F45" s="6" t="s">
        <v>9</v>
      </c>
      <c r="G45" s="6"/>
      <c r="H45" s="6" t="s">
        <v>9</v>
      </c>
      <c r="I45" s="62"/>
      <c r="J45" s="6" t="s">
        <v>9</v>
      </c>
      <c r="K45" s="6"/>
      <c r="L45" s="6" t="s">
        <v>9</v>
      </c>
      <c r="M45" s="6"/>
      <c r="N45" s="6" t="s">
        <v>9</v>
      </c>
      <c r="O45" s="6"/>
      <c r="P45" s="6" t="s">
        <v>9</v>
      </c>
      <c r="Q45" s="6"/>
      <c r="R45" s="6" t="s">
        <v>9</v>
      </c>
      <c r="T45" s="6" t="s">
        <v>9</v>
      </c>
    </row>
    <row r="46" spans="2:17" ht="15.75">
      <c r="B46" s="22" t="s">
        <v>155</v>
      </c>
      <c r="D46" s="63"/>
      <c r="E46" s="63"/>
      <c r="F46" s="63"/>
      <c r="G46" s="63"/>
      <c r="H46" s="63"/>
      <c r="I46" s="4"/>
      <c r="J46" s="63"/>
      <c r="K46" s="63"/>
      <c r="L46" s="63"/>
      <c r="M46" s="63"/>
      <c r="N46" s="63"/>
      <c r="O46" s="63"/>
      <c r="P46" s="63"/>
      <c r="Q46" s="63"/>
    </row>
    <row r="47" spans="2:9" ht="15.75">
      <c r="B47" s="64" t="s">
        <v>143</v>
      </c>
      <c r="I47" s="6"/>
    </row>
    <row r="48" spans="2:9" ht="15.75">
      <c r="B48" s="64" t="s">
        <v>156</v>
      </c>
      <c r="I48" s="63"/>
    </row>
    <row r="49" spans="2:20" ht="36.75" customHeight="1">
      <c r="B49" s="65" t="s">
        <v>157</v>
      </c>
      <c r="D49" s="9">
        <v>60911</v>
      </c>
      <c r="E49" s="9"/>
      <c r="F49" s="9">
        <v>-806</v>
      </c>
      <c r="G49" s="9"/>
      <c r="H49" s="9">
        <v>919</v>
      </c>
      <c r="I49" s="9"/>
      <c r="J49" s="9">
        <v>0</v>
      </c>
      <c r="K49" s="9"/>
      <c r="L49" s="9">
        <v>20771</v>
      </c>
      <c r="M49" s="9"/>
      <c r="N49" s="9">
        <v>45913</v>
      </c>
      <c r="O49" s="9"/>
      <c r="P49" s="9">
        <f>+N49+L49+H49+F49+D49</f>
        <v>127708</v>
      </c>
      <c r="Q49" s="9"/>
      <c r="R49" s="9">
        <v>1490</v>
      </c>
      <c r="S49" s="7"/>
      <c r="T49" s="8">
        <f>SUM(P49:S49)</f>
        <v>129198</v>
      </c>
    </row>
    <row r="50" spans="2:20" ht="15" hidden="1">
      <c r="B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7"/>
      <c r="S50" s="7"/>
      <c r="T50" s="7"/>
    </row>
    <row r="51" spans="2:20" ht="15" hidden="1">
      <c r="B51" s="7" t="s">
        <v>158</v>
      </c>
      <c r="D51" s="9">
        <v>0</v>
      </c>
      <c r="E51" s="9"/>
      <c r="F51" s="9">
        <v>0</v>
      </c>
      <c r="G51" s="9"/>
      <c r="H51" s="9">
        <v>0</v>
      </c>
      <c r="J51" s="9">
        <v>0</v>
      </c>
      <c r="K51" s="9"/>
      <c r="L51" s="9">
        <v>0</v>
      </c>
      <c r="M51" s="9"/>
      <c r="N51" s="9">
        <v>0</v>
      </c>
      <c r="O51" s="9"/>
      <c r="P51" s="9">
        <f>+N51+L51+H51+F51+D51</f>
        <v>0</v>
      </c>
      <c r="Q51" s="9"/>
      <c r="R51" s="8">
        <f>SUM(N51:Q51)</f>
        <v>0</v>
      </c>
      <c r="S51" s="8">
        <f>SUM(O51:R51)</f>
        <v>0</v>
      </c>
      <c r="T51" s="8">
        <f>SUM(P51:S51)</f>
        <v>0</v>
      </c>
    </row>
    <row r="52" spans="2:20" ht="15">
      <c r="B52" s="7"/>
      <c r="D52" s="9"/>
      <c r="E52" s="9"/>
      <c r="F52" s="9"/>
      <c r="G52" s="9"/>
      <c r="H52" s="9"/>
      <c r="J52" s="9"/>
      <c r="K52" s="9"/>
      <c r="L52" s="9"/>
      <c r="M52" s="9"/>
      <c r="N52" s="9"/>
      <c r="O52" s="9"/>
      <c r="P52" s="9"/>
      <c r="Q52" s="9"/>
      <c r="R52" s="7"/>
      <c r="S52" s="7"/>
      <c r="T52" s="7"/>
    </row>
    <row r="53" spans="2:20" ht="15" hidden="1">
      <c r="B53" s="7" t="s">
        <v>146</v>
      </c>
      <c r="D53" s="9">
        <v>0</v>
      </c>
      <c r="E53" s="9"/>
      <c r="F53" s="9">
        <v>0</v>
      </c>
      <c r="G53" s="9"/>
      <c r="H53" s="9">
        <v>0</v>
      </c>
      <c r="I53" s="9"/>
      <c r="J53" s="9">
        <v>0</v>
      </c>
      <c r="K53" s="9"/>
      <c r="L53" s="9">
        <v>0</v>
      </c>
      <c r="M53" s="9"/>
      <c r="N53" s="9">
        <v>0</v>
      </c>
      <c r="O53" s="9"/>
      <c r="P53" s="9">
        <v>0</v>
      </c>
      <c r="Q53" s="9"/>
      <c r="R53" s="9">
        <v>0</v>
      </c>
      <c r="S53" s="7"/>
      <c r="T53" s="8">
        <f>SUM(P53:S53)</f>
        <v>0</v>
      </c>
    </row>
    <row r="54" spans="4:20" ht="1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7"/>
      <c r="S54" s="7"/>
      <c r="T54" s="7"/>
    </row>
    <row r="55" spans="2:20" ht="30">
      <c r="B55" s="65" t="s">
        <v>159</v>
      </c>
      <c r="D55" s="9">
        <v>0</v>
      </c>
      <c r="E55" s="9"/>
      <c r="F55" s="9">
        <v>0</v>
      </c>
      <c r="G55" s="9"/>
      <c r="H55" s="9">
        <v>0</v>
      </c>
      <c r="I55" s="9"/>
      <c r="J55" s="9">
        <v>0</v>
      </c>
      <c r="K55" s="9"/>
      <c r="L55" s="9">
        <f>-3404</f>
        <v>-3404</v>
      </c>
      <c r="M55" s="9"/>
      <c r="N55" s="19">
        <v>3566</v>
      </c>
      <c r="O55" s="19"/>
      <c r="P55" s="9">
        <f>+N55+L55+H55+F55+D55</f>
        <v>162</v>
      </c>
      <c r="Q55" s="19"/>
      <c r="R55" s="19">
        <f>-54</f>
        <v>-54</v>
      </c>
      <c r="S55" s="7"/>
      <c r="T55" s="8">
        <f>SUM(P55:S55)</f>
        <v>108</v>
      </c>
    </row>
    <row r="56" spans="2:20" ht="15">
      <c r="B56" s="65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2"/>
      <c r="S56" s="7"/>
      <c r="T56" s="8"/>
    </row>
    <row r="57" spans="2:20" ht="60">
      <c r="B57" s="65" t="s">
        <v>148</v>
      </c>
      <c r="D57" s="9"/>
      <c r="E57" s="9"/>
      <c r="F57" s="9"/>
      <c r="G57" s="9"/>
      <c r="H57" s="9"/>
      <c r="I57" s="9"/>
      <c r="J57" s="9">
        <v>0</v>
      </c>
      <c r="K57" s="9"/>
      <c r="L57" s="9">
        <v>0</v>
      </c>
      <c r="M57" s="9"/>
      <c r="N57" s="9">
        <v>0</v>
      </c>
      <c r="O57" s="9"/>
      <c r="P57" s="9"/>
      <c r="Q57" s="9"/>
      <c r="R57" s="9">
        <f>-1436</f>
        <v>-1436</v>
      </c>
      <c r="S57" s="7"/>
      <c r="T57" s="8">
        <f>SUM(P57:S57)</f>
        <v>-1436</v>
      </c>
    </row>
    <row r="58" spans="2:20" ht="15">
      <c r="B58" s="65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42"/>
      <c r="S58" s="7"/>
      <c r="T58" s="7"/>
    </row>
    <row r="59" spans="2:20" ht="15" hidden="1">
      <c r="B59" s="65" t="s">
        <v>150</v>
      </c>
      <c r="D59" s="9">
        <v>0</v>
      </c>
      <c r="E59" s="9"/>
      <c r="F59" s="9">
        <v>0</v>
      </c>
      <c r="G59" s="9"/>
      <c r="H59" s="9">
        <v>0</v>
      </c>
      <c r="I59" s="9"/>
      <c r="J59" s="9">
        <v>0</v>
      </c>
      <c r="K59" s="9"/>
      <c r="L59" s="9">
        <v>0</v>
      </c>
      <c r="M59" s="9"/>
      <c r="N59" s="9">
        <v>0</v>
      </c>
      <c r="O59" s="9"/>
      <c r="P59" s="9">
        <f>+D59+F59+H59+N59</f>
        <v>0</v>
      </c>
      <c r="Q59" s="9"/>
      <c r="R59" s="42">
        <v>0</v>
      </c>
      <c r="S59" s="7"/>
      <c r="T59" s="8">
        <f>SUM(P59:S59)</f>
        <v>0</v>
      </c>
    </row>
    <row r="60" spans="2:20" ht="15" hidden="1">
      <c r="B60" s="65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42"/>
      <c r="S60" s="7"/>
      <c r="T60" s="8"/>
    </row>
    <row r="61" spans="2:20" ht="15" hidden="1">
      <c r="B61" s="7" t="s">
        <v>151</v>
      </c>
      <c r="D61" s="9">
        <v>0</v>
      </c>
      <c r="E61" s="9"/>
      <c r="F61" s="9">
        <v>0</v>
      </c>
      <c r="G61" s="9"/>
      <c r="H61" s="9">
        <v>0</v>
      </c>
      <c r="I61" s="9"/>
      <c r="J61" s="9">
        <v>0</v>
      </c>
      <c r="K61" s="9"/>
      <c r="L61" s="9">
        <v>0</v>
      </c>
      <c r="M61" s="9"/>
      <c r="N61" s="9">
        <v>0</v>
      </c>
      <c r="O61" s="9">
        <v>0</v>
      </c>
      <c r="P61" s="9">
        <f>+D61+F61+H61+N61</f>
        <v>0</v>
      </c>
      <c r="Q61" s="9"/>
      <c r="R61" s="42">
        <v>0</v>
      </c>
      <c r="S61" s="7"/>
      <c r="T61" s="8">
        <f>SUM(P61:S61)</f>
        <v>0</v>
      </c>
    </row>
    <row r="62" spans="2:20" ht="30">
      <c r="B62" s="66" t="s">
        <v>160</v>
      </c>
      <c r="D62" s="20">
        <f>+D49+D51+D53+D55+D59+D61</f>
        <v>60911</v>
      </c>
      <c r="E62" s="14"/>
      <c r="F62" s="20">
        <f>+F49+F51+F53+F55+F59+F61</f>
        <v>-806</v>
      </c>
      <c r="G62" s="9"/>
      <c r="H62" s="20">
        <f>+H49+H51+H53+H55+H59+H61</f>
        <v>919</v>
      </c>
      <c r="I62" s="20">
        <f>+I49+I55+I59+I61</f>
        <v>0</v>
      </c>
      <c r="J62" s="20">
        <f>+J49+J51+J53+J55+J59+J61+J57</f>
        <v>0</v>
      </c>
      <c r="K62" s="20">
        <f>+K49+K55+K59+K61</f>
        <v>0</v>
      </c>
      <c r="L62" s="20">
        <f>+L49+L51+L53+L55+L59+L61+L57</f>
        <v>17367</v>
      </c>
      <c r="M62" s="20">
        <f>+M49+M55+M59+M61</f>
        <v>0</v>
      </c>
      <c r="N62" s="20">
        <f>+N49+N51+N53+N55+N59+N61+N57</f>
        <v>49479</v>
      </c>
      <c r="O62" s="9"/>
      <c r="P62" s="20">
        <f>+P49+P51+P53+P55+P59+P61</f>
        <v>127870</v>
      </c>
      <c r="Q62" s="14"/>
      <c r="R62" s="20">
        <f>R49+R55+R57</f>
        <v>0</v>
      </c>
      <c r="S62" s="7"/>
      <c r="T62" s="20">
        <f>T49+T55+T57</f>
        <v>127870</v>
      </c>
    </row>
    <row r="63" spans="2:20" ht="15">
      <c r="B63" s="65"/>
      <c r="D63" s="16"/>
      <c r="E63" s="11"/>
      <c r="F63" s="11"/>
      <c r="H63" s="11"/>
      <c r="I63" s="11"/>
      <c r="J63" s="11"/>
      <c r="L63" s="11"/>
      <c r="N63" s="16"/>
      <c r="P63" s="11"/>
      <c r="Q63" s="11"/>
      <c r="R63" s="7"/>
      <c r="S63" s="7"/>
      <c r="T63" s="7"/>
    </row>
    <row r="64" spans="2:20" ht="15">
      <c r="B64" s="7"/>
      <c r="N64" s="23"/>
      <c r="P64" s="23"/>
      <c r="Q64" s="23"/>
      <c r="R64" s="7"/>
      <c r="S64" s="7"/>
      <c r="T64" s="7"/>
    </row>
    <row r="65" spans="2:20" ht="15">
      <c r="B65" s="24" t="s">
        <v>153</v>
      </c>
      <c r="E65" s="25"/>
      <c r="F65" s="25"/>
      <c r="G65" s="25"/>
      <c r="I65" s="9"/>
      <c r="J65" s="9"/>
      <c r="L65" s="9"/>
      <c r="R65" s="7"/>
      <c r="S65" s="7"/>
      <c r="T65" s="7"/>
    </row>
    <row r="66" spans="2:20" ht="15">
      <c r="B66" s="24" t="s">
        <v>161</v>
      </c>
      <c r="E66" s="25"/>
      <c r="F66" s="25"/>
      <c r="G66" s="25"/>
      <c r="I66" s="9"/>
      <c r="J66" s="9"/>
      <c r="L66" s="9"/>
      <c r="R66" s="7"/>
      <c r="S66" s="7"/>
      <c r="T66" s="7"/>
    </row>
    <row r="67" spans="18:20" ht="15">
      <c r="R67" s="7"/>
      <c r="S67" s="7"/>
      <c r="T67" s="7"/>
    </row>
    <row r="68" spans="18:20" ht="15">
      <c r="R68" s="7"/>
      <c r="S68" s="7"/>
      <c r="T68" s="75" t="s">
        <v>163</v>
      </c>
    </row>
    <row r="69" spans="18:20" ht="15">
      <c r="R69" s="7"/>
      <c r="S69" s="7"/>
      <c r="T69" s="7"/>
    </row>
    <row r="70" spans="18:20" ht="15">
      <c r="R70" s="7"/>
      <c r="S70" s="7"/>
      <c r="T70" s="7"/>
    </row>
    <row r="71" spans="18:20" ht="15">
      <c r="R71" s="7"/>
      <c r="S71" s="7"/>
      <c r="T71" s="7"/>
    </row>
    <row r="72" spans="18:20" ht="15">
      <c r="R72" s="7"/>
      <c r="S72" s="7"/>
      <c r="T72" s="7"/>
    </row>
    <row r="73" spans="18:20" ht="15">
      <c r="R73" s="7"/>
      <c r="S73" s="7"/>
      <c r="T73" s="7"/>
    </row>
    <row r="74" spans="18:20" ht="15">
      <c r="R74" s="7"/>
      <c r="S74" s="7"/>
      <c r="T74" s="7"/>
    </row>
    <row r="75" spans="18:20" ht="15">
      <c r="R75" s="7"/>
      <c r="S75" s="7"/>
      <c r="T75" s="7"/>
    </row>
    <row r="76" spans="18:20" ht="15">
      <c r="R76" s="7"/>
      <c r="S76" s="7"/>
      <c r="T76" s="7"/>
    </row>
    <row r="77" spans="18:20" ht="15">
      <c r="R77" s="7"/>
      <c r="S77" s="7"/>
      <c r="T77" s="7"/>
    </row>
    <row r="78" spans="18:20" ht="15">
      <c r="R78" s="7"/>
      <c r="S78" s="7"/>
      <c r="T78" s="7"/>
    </row>
    <row r="79" spans="18:20" ht="15">
      <c r="R79" s="7"/>
      <c r="S79" s="7"/>
      <c r="T79" s="7"/>
    </row>
    <row r="80" spans="18:20" ht="15">
      <c r="R80" s="7"/>
      <c r="S80" s="7"/>
      <c r="T80" s="7"/>
    </row>
    <row r="81" spans="18:20" ht="15">
      <c r="R81" s="7"/>
      <c r="S81" s="7"/>
      <c r="T81" s="7"/>
    </row>
  </sheetData>
  <mergeCells count="8">
    <mergeCell ref="B5:P5"/>
    <mergeCell ref="B37:P37"/>
    <mergeCell ref="B39:P39"/>
    <mergeCell ref="D42:P42"/>
    <mergeCell ref="B7:P7"/>
    <mergeCell ref="B8:P8"/>
    <mergeCell ref="D10:P10"/>
    <mergeCell ref="B40:P40"/>
  </mergeCells>
  <printOptions/>
  <pageMargins left="0.5" right="0.25" top="0.75" bottom="0.5" header="0.25" footer="0.25"/>
  <pageSetup horizontalDpi="180" verticalDpi="18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PW Consolidated Bhd</dc:title>
  <dc:subject/>
  <dc:creator>Enet</dc:creator>
  <cp:keywords/>
  <dc:description/>
  <cp:lastModifiedBy>User</cp:lastModifiedBy>
  <cp:lastPrinted>2012-02-29T09:50:20Z</cp:lastPrinted>
  <dcterms:created xsi:type="dcterms:W3CDTF">2012-02-29T09:27:47Z</dcterms:created>
  <dcterms:modified xsi:type="dcterms:W3CDTF">2012-02-29T09:50:41Z</dcterms:modified>
  <cp:category/>
  <cp:version/>
  <cp:contentType/>
  <cp:contentStatus/>
</cp:coreProperties>
</file>